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VisualStudioProjects\Unibot\articles\"/>
    </mc:Choice>
  </mc:AlternateContent>
  <xr:revisionPtr revIDLastSave="0" documentId="13_ncr:1_{39FE4003-3FC0-44F5-8163-60C0F573848A}" xr6:coauthVersionLast="47" xr6:coauthVersionMax="47" xr10:uidLastSave="{00000000-0000-0000-0000-000000000000}"/>
  <bookViews>
    <workbookView xWindow="30240" yWindow="375" windowWidth="29235" windowHeight="15225" xr2:uid="{00000000-000D-0000-FFFF-FFFF00000000}"/>
  </bookViews>
  <sheets>
    <sheet name="Итоги" sheetId="1" r:id="rId1"/>
    <sheet name="Вводные" sheetId="2" r:id="rId2"/>
    <sheet name="Разовые" sheetId="3" r:id="rId3"/>
    <sheet name="Ежемесячные" sheetId="4" r:id="rId4"/>
    <sheet name="Замены" sheetId="5" r:id="rId5"/>
    <sheet name="Поток 60 мес" sheetId="6" r:id="rId6"/>
    <sheet name="Реестр КП" sheetId="7" r:id="rId7"/>
  </sheets>
  <calcPr calcId="191029"/>
</workbook>
</file>

<file path=xl/calcChain.xml><?xml version="1.0" encoding="utf-8"?>
<calcChain xmlns="http://schemas.openxmlformats.org/spreadsheetml/2006/main">
  <c r="L5" i="6" l="1"/>
  <c r="M5" i="6" s="1"/>
  <c r="C5" i="6"/>
  <c r="D5" i="6" s="1"/>
  <c r="A5" i="6"/>
  <c r="T5" i="6" s="1"/>
  <c r="G18" i="4"/>
  <c r="G9" i="1" s="1"/>
  <c r="D18" i="4"/>
  <c r="B9" i="1" s="1"/>
  <c r="G17" i="4"/>
  <c r="D17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5" i="3"/>
  <c r="K5" i="6" s="1"/>
  <c r="P5" i="6" s="1"/>
  <c r="B15" i="3"/>
  <c r="B5" i="6" s="1"/>
  <c r="G5" i="6" s="1"/>
  <c r="A32" i="1"/>
  <c r="A28" i="1"/>
  <c r="A27" i="1"/>
  <c r="G25" i="1"/>
  <c r="F25" i="1"/>
  <c r="E25" i="1"/>
  <c r="D25" i="1"/>
  <c r="C25" i="1"/>
  <c r="B25" i="1"/>
  <c r="G20" i="1"/>
  <c r="F20" i="1"/>
  <c r="E20" i="1"/>
  <c r="D20" i="1"/>
  <c r="C20" i="1"/>
  <c r="B20" i="1"/>
  <c r="G15" i="1"/>
  <c r="F15" i="1"/>
  <c r="E15" i="1"/>
  <c r="D15" i="1"/>
  <c r="C15" i="1"/>
  <c r="B15" i="1"/>
  <c r="G14" i="1"/>
  <c r="F14" i="1"/>
  <c r="E14" i="1"/>
  <c r="D14" i="1"/>
  <c r="C14" i="1"/>
  <c r="B14" i="1"/>
  <c r="G13" i="1"/>
  <c r="F13" i="1"/>
  <c r="E13" i="1"/>
  <c r="D13" i="1"/>
  <c r="C13" i="1"/>
  <c r="B13" i="1"/>
  <c r="G10" i="1"/>
  <c r="F10" i="1"/>
  <c r="E10" i="1"/>
  <c r="D10" i="1"/>
  <c r="C10" i="1"/>
  <c r="B10" i="1"/>
  <c r="C9" i="1"/>
  <c r="F7" i="1"/>
  <c r="E7" i="1"/>
  <c r="C7" i="1"/>
  <c r="U5" i="6" l="1"/>
  <c r="A6" i="6"/>
  <c r="U6" i="6" s="1"/>
  <c r="D15" i="4"/>
  <c r="C8" i="1" s="1"/>
  <c r="G15" i="4"/>
  <c r="G7" i="1"/>
  <c r="D7" i="1"/>
  <c r="B7" i="1"/>
  <c r="E5" i="6"/>
  <c r="F5" i="6" s="1"/>
  <c r="E9" i="1"/>
  <c r="D19" i="4"/>
  <c r="D9" i="1"/>
  <c r="F9" i="1"/>
  <c r="E8" i="1"/>
  <c r="G20" i="4"/>
  <c r="F8" i="1"/>
  <c r="G8" i="1"/>
  <c r="D21" i="4"/>
  <c r="N5" i="6"/>
  <c r="J5" i="6"/>
  <c r="H5" i="6"/>
  <c r="I5" i="6"/>
  <c r="S5" i="6"/>
  <c r="Q5" i="6"/>
  <c r="A7" i="6"/>
  <c r="K7" i="6" s="1"/>
  <c r="T6" i="6"/>
  <c r="C6" i="6"/>
  <c r="D6" i="6" s="1"/>
  <c r="L6" i="6"/>
  <c r="M6" i="6" s="1"/>
  <c r="G19" i="4"/>
  <c r="G21" i="4" s="1"/>
  <c r="K6" i="6" l="1"/>
  <c r="P6" i="6" s="1"/>
  <c r="S6" i="6" s="1"/>
  <c r="B6" i="6"/>
  <c r="E6" i="6" s="1"/>
  <c r="I6" i="6" s="1"/>
  <c r="B8" i="1"/>
  <c r="D20" i="4"/>
  <c r="D8" i="1"/>
  <c r="R5" i="6"/>
  <c r="O5" i="6"/>
  <c r="B7" i="6"/>
  <c r="A8" i="6"/>
  <c r="U7" i="6"/>
  <c r="L7" i="6"/>
  <c r="M7" i="6" s="1"/>
  <c r="N7" i="6" s="1"/>
  <c r="C7" i="6"/>
  <c r="D7" i="6" s="1"/>
  <c r="T7" i="6"/>
  <c r="N6" i="6" l="1"/>
  <c r="R6" i="6" s="1"/>
  <c r="R7" i="6" s="1"/>
  <c r="G6" i="6"/>
  <c r="J6" i="6" s="1"/>
  <c r="G7" i="6"/>
  <c r="E7" i="6"/>
  <c r="I7" i="6" s="1"/>
  <c r="J7" i="6"/>
  <c r="F6" i="6"/>
  <c r="H6" i="6"/>
  <c r="O6" i="6"/>
  <c r="Q6" i="6"/>
  <c r="U8" i="6"/>
  <c r="T8" i="6"/>
  <c r="A9" i="6"/>
  <c r="K8" i="6"/>
  <c r="C8" i="6"/>
  <c r="D8" i="6" s="1"/>
  <c r="L8" i="6"/>
  <c r="M8" i="6" s="1"/>
  <c r="B8" i="6"/>
  <c r="P7" i="6"/>
  <c r="O7" i="6" l="1"/>
  <c r="F7" i="6"/>
  <c r="S7" i="6"/>
  <c r="P8" i="6"/>
  <c r="N8" i="6"/>
  <c r="R8" i="6" s="1"/>
  <c r="A10" i="6"/>
  <c r="U9" i="6"/>
  <c r="T9" i="6"/>
  <c r="C9" i="6"/>
  <c r="D9" i="6" s="1"/>
  <c r="K9" i="6"/>
  <c r="L9" i="6"/>
  <c r="M9" i="6" s="1"/>
  <c r="B9" i="6"/>
  <c r="E8" i="6"/>
  <c r="G8" i="6"/>
  <c r="J8" i="6" s="1"/>
  <c r="Q7" i="6"/>
  <c r="H7" i="6"/>
  <c r="H8" i="6" l="1"/>
  <c r="F8" i="6"/>
  <c r="S8" i="6"/>
  <c r="I8" i="6"/>
  <c r="P9" i="6"/>
  <c r="N9" i="6"/>
  <c r="O9" i="6" s="1"/>
  <c r="O8" i="6"/>
  <c r="Q8" i="6"/>
  <c r="A11" i="6"/>
  <c r="T10" i="6"/>
  <c r="U10" i="6"/>
  <c r="L10" i="6"/>
  <c r="M10" i="6" s="1"/>
  <c r="B10" i="6"/>
  <c r="C10" i="6"/>
  <c r="D10" i="6" s="1"/>
  <c r="K10" i="6"/>
  <c r="G9" i="6"/>
  <c r="J9" i="6" s="1"/>
  <c r="E9" i="6"/>
  <c r="S9" i="6" l="1"/>
  <c r="S10" i="6" s="1"/>
  <c r="P10" i="6"/>
  <c r="N10" i="6"/>
  <c r="A12" i="6"/>
  <c r="U11" i="6"/>
  <c r="T11" i="6"/>
  <c r="B11" i="6"/>
  <c r="C11" i="6"/>
  <c r="D11" i="6" s="1"/>
  <c r="K11" i="6"/>
  <c r="L11" i="6"/>
  <c r="M11" i="6" s="1"/>
  <c r="G10" i="6"/>
  <c r="E10" i="6"/>
  <c r="Q9" i="6"/>
  <c r="F9" i="6"/>
  <c r="R9" i="6"/>
  <c r="R10" i="6" s="1"/>
  <c r="H9" i="6"/>
  <c r="I9" i="6"/>
  <c r="I10" i="6" l="1"/>
  <c r="J10" i="6"/>
  <c r="H10" i="6"/>
  <c r="N11" i="6"/>
  <c r="R11" i="6" s="1"/>
  <c r="P11" i="6"/>
  <c r="Q11" i="6" s="1"/>
  <c r="E11" i="6"/>
  <c r="G11" i="6"/>
  <c r="A13" i="6"/>
  <c r="U12" i="6"/>
  <c r="T12" i="6"/>
  <c r="C12" i="6"/>
  <c r="D12" i="6" s="1"/>
  <c r="B12" i="6"/>
  <c r="L12" i="6"/>
  <c r="M12" i="6" s="1"/>
  <c r="K12" i="6"/>
  <c r="O10" i="6"/>
  <c r="F10" i="6"/>
  <c r="Q10" i="6"/>
  <c r="I11" i="6" l="1"/>
  <c r="J11" i="6"/>
  <c r="T13" i="6"/>
  <c r="U13" i="6"/>
  <c r="A14" i="6"/>
  <c r="B13" i="6"/>
  <c r="L13" i="6"/>
  <c r="M13" i="6" s="1"/>
  <c r="C13" i="6"/>
  <c r="D13" i="6" s="1"/>
  <c r="K13" i="6"/>
  <c r="P12" i="6"/>
  <c r="Q12" i="6" s="1"/>
  <c r="N12" i="6"/>
  <c r="H11" i="6"/>
  <c r="F11" i="6"/>
  <c r="O11" i="6"/>
  <c r="G12" i="6"/>
  <c r="E12" i="6"/>
  <c r="I12" i="6" s="1"/>
  <c r="S11" i="6"/>
  <c r="S12" i="6" s="1"/>
  <c r="F12" i="6" l="1"/>
  <c r="A15" i="6"/>
  <c r="U14" i="6"/>
  <c r="T14" i="6"/>
  <c r="L14" i="6"/>
  <c r="M14" i="6" s="1"/>
  <c r="C14" i="6"/>
  <c r="D14" i="6" s="1"/>
  <c r="K14" i="6"/>
  <c r="B14" i="6"/>
  <c r="O12" i="6"/>
  <c r="G13" i="6"/>
  <c r="H13" i="6" s="1"/>
  <c r="E13" i="6"/>
  <c r="F13" i="6" s="1"/>
  <c r="R12" i="6"/>
  <c r="P13" i="6"/>
  <c r="Q13" i="6" s="1"/>
  <c r="N13" i="6"/>
  <c r="O13" i="6" s="1"/>
  <c r="J12" i="6"/>
  <c r="H12" i="6"/>
  <c r="R13" i="6" l="1"/>
  <c r="S13" i="6"/>
  <c r="G14" i="6"/>
  <c r="H14" i="6" s="1"/>
  <c r="E14" i="6"/>
  <c r="F14" i="6" s="1"/>
  <c r="N14" i="6"/>
  <c r="O14" i="6" s="1"/>
  <c r="P14" i="6"/>
  <c r="Q14" i="6" s="1"/>
  <c r="R14" i="6"/>
  <c r="J13" i="6"/>
  <c r="J14" i="6" s="1"/>
  <c r="A16" i="6"/>
  <c r="U15" i="6"/>
  <c r="L15" i="6"/>
  <c r="M15" i="6" s="1"/>
  <c r="C15" i="6"/>
  <c r="D15" i="6" s="1"/>
  <c r="T15" i="6"/>
  <c r="B15" i="6"/>
  <c r="K15" i="6"/>
  <c r="I13" i="6"/>
  <c r="I14" i="6" s="1"/>
  <c r="S14" i="6" l="1"/>
  <c r="P15" i="6"/>
  <c r="Q15" i="6" s="1"/>
  <c r="N15" i="6"/>
  <c r="O15" i="6" s="1"/>
  <c r="U16" i="6"/>
  <c r="T16" i="6"/>
  <c r="A17" i="6"/>
  <c r="L16" i="6"/>
  <c r="M16" i="6" s="1"/>
  <c r="B16" i="6"/>
  <c r="C16" i="6"/>
  <c r="D16" i="6" s="1"/>
  <c r="K16" i="6"/>
  <c r="G15" i="6"/>
  <c r="H15" i="6" s="1"/>
  <c r="E15" i="6"/>
  <c r="F15" i="6" s="1"/>
  <c r="I15" i="6" l="1"/>
  <c r="P16" i="6"/>
  <c r="Q16" i="6" s="1"/>
  <c r="N16" i="6"/>
  <c r="O16" i="6" s="1"/>
  <c r="S15" i="6"/>
  <c r="S16" i="6" s="1"/>
  <c r="E16" i="6"/>
  <c r="F16" i="6" s="1"/>
  <c r="G16" i="6"/>
  <c r="H16" i="6" s="1"/>
  <c r="R15" i="6"/>
  <c r="R16" i="6" s="1"/>
  <c r="A18" i="6"/>
  <c r="U17" i="6"/>
  <c r="E23" i="1" s="1"/>
  <c r="T17" i="6"/>
  <c r="B23" i="1" s="1"/>
  <c r="K17" i="6"/>
  <c r="L17" i="6"/>
  <c r="M17" i="6" s="1"/>
  <c r="B17" i="6"/>
  <c r="C17" i="6"/>
  <c r="D17" i="6" s="1"/>
  <c r="J15" i="6"/>
  <c r="J16" i="6" s="1"/>
  <c r="G17" i="6" l="1"/>
  <c r="H17" i="6" s="1"/>
  <c r="E17" i="6"/>
  <c r="F17" i="6" s="1"/>
  <c r="B11" i="1" s="1"/>
  <c r="A19" i="6"/>
  <c r="L18" i="6"/>
  <c r="M18" i="6" s="1"/>
  <c r="U18" i="6"/>
  <c r="T18" i="6"/>
  <c r="B18" i="6"/>
  <c r="K18" i="6"/>
  <c r="C18" i="6"/>
  <c r="D18" i="6" s="1"/>
  <c r="P17" i="6"/>
  <c r="Q17" i="6" s="1"/>
  <c r="N17" i="6"/>
  <c r="O17" i="6" s="1"/>
  <c r="E11" i="1" s="1"/>
  <c r="R17" i="6"/>
  <c r="I16" i="6"/>
  <c r="I17" i="6" s="1"/>
  <c r="J17" i="6" l="1"/>
  <c r="P18" i="6"/>
  <c r="Q18" i="6" s="1"/>
  <c r="N18" i="6"/>
  <c r="O18" i="6" s="1"/>
  <c r="E17" i="1"/>
  <c r="E12" i="1"/>
  <c r="E16" i="1" s="1"/>
  <c r="E19" i="1"/>
  <c r="E21" i="1"/>
  <c r="R18" i="6"/>
  <c r="S17" i="6"/>
  <c r="A20" i="6"/>
  <c r="U19" i="6"/>
  <c r="T19" i="6"/>
  <c r="B19" i="6"/>
  <c r="C19" i="6"/>
  <c r="D19" i="6" s="1"/>
  <c r="K19" i="6"/>
  <c r="L19" i="6"/>
  <c r="M19" i="6" s="1"/>
  <c r="B22" i="1"/>
  <c r="B12" i="1"/>
  <c r="B16" i="1" s="1"/>
  <c r="B17" i="1"/>
  <c r="B19" i="1"/>
  <c r="G18" i="6"/>
  <c r="H18" i="6" s="1"/>
  <c r="E18" i="6"/>
  <c r="F18" i="6" s="1"/>
  <c r="B21" i="1"/>
  <c r="C55" i="1" l="1"/>
  <c r="E18" i="1"/>
  <c r="E24" i="1"/>
  <c r="B55" i="1"/>
  <c r="B18" i="1"/>
  <c r="B24" i="1"/>
  <c r="N19" i="6"/>
  <c r="O19" i="6" s="1"/>
  <c r="P19" i="6"/>
  <c r="Q19" i="6" s="1"/>
  <c r="A21" i="6"/>
  <c r="C20" i="6"/>
  <c r="D20" i="6" s="1"/>
  <c r="U20" i="6"/>
  <c r="T20" i="6"/>
  <c r="K20" i="6"/>
  <c r="B20" i="6"/>
  <c r="L20" i="6"/>
  <c r="M20" i="6" s="1"/>
  <c r="E19" i="6"/>
  <c r="F19" i="6" s="1"/>
  <c r="G19" i="6"/>
  <c r="H19" i="6" s="1"/>
  <c r="I18" i="6"/>
  <c r="J18" i="6"/>
  <c r="J19" i="6" s="1"/>
  <c r="S18" i="6"/>
  <c r="E22" i="1"/>
  <c r="S19" i="6" l="1"/>
  <c r="I19" i="6"/>
  <c r="G20" i="6"/>
  <c r="H20" i="6" s="1"/>
  <c r="E20" i="6"/>
  <c r="F20" i="6" s="1"/>
  <c r="J20" i="6"/>
  <c r="U21" i="6"/>
  <c r="T21" i="6"/>
  <c r="A22" i="6"/>
  <c r="C21" i="6"/>
  <c r="D21" i="6" s="1"/>
  <c r="L21" i="6"/>
  <c r="M21" i="6" s="1"/>
  <c r="B21" i="6"/>
  <c r="K21" i="6"/>
  <c r="P20" i="6"/>
  <c r="Q20" i="6" s="1"/>
  <c r="N20" i="6"/>
  <c r="O20" i="6" s="1"/>
  <c r="R19" i="6"/>
  <c r="R20" i="6" s="1"/>
  <c r="I20" i="6" l="1"/>
  <c r="E21" i="6"/>
  <c r="F21" i="6" s="1"/>
  <c r="G21" i="6"/>
  <c r="H21" i="6" s="1"/>
  <c r="A23" i="6"/>
  <c r="U22" i="6"/>
  <c r="T22" i="6"/>
  <c r="K22" i="6"/>
  <c r="L22" i="6"/>
  <c r="M22" i="6" s="1"/>
  <c r="C22" i="6"/>
  <c r="D22" i="6" s="1"/>
  <c r="B22" i="6"/>
  <c r="P21" i="6"/>
  <c r="Q21" i="6" s="1"/>
  <c r="N21" i="6"/>
  <c r="O21" i="6" s="1"/>
  <c r="S20" i="6"/>
  <c r="S21" i="6" l="1"/>
  <c r="U23" i="6"/>
  <c r="T23" i="6"/>
  <c r="A24" i="6"/>
  <c r="L23" i="6"/>
  <c r="M23" i="6" s="1"/>
  <c r="B23" i="6"/>
  <c r="C23" i="6"/>
  <c r="D23" i="6" s="1"/>
  <c r="K23" i="6"/>
  <c r="G22" i="6"/>
  <c r="H22" i="6" s="1"/>
  <c r="E22" i="6"/>
  <c r="F22" i="6" s="1"/>
  <c r="J21" i="6"/>
  <c r="I21" i="6"/>
  <c r="I22" i="6" s="1"/>
  <c r="P22" i="6"/>
  <c r="Q22" i="6" s="1"/>
  <c r="N22" i="6"/>
  <c r="O22" i="6" s="1"/>
  <c r="R21" i="6"/>
  <c r="R22" i="6" s="1"/>
  <c r="J22" i="6" l="1"/>
  <c r="A25" i="6"/>
  <c r="U24" i="6"/>
  <c r="T24" i="6"/>
  <c r="K24" i="6"/>
  <c r="B24" i="6"/>
  <c r="C24" i="6"/>
  <c r="D24" i="6" s="1"/>
  <c r="L24" i="6"/>
  <c r="M24" i="6" s="1"/>
  <c r="G23" i="6"/>
  <c r="H23" i="6" s="1"/>
  <c r="E23" i="6"/>
  <c r="F23" i="6" s="1"/>
  <c r="S22" i="6"/>
  <c r="P23" i="6"/>
  <c r="Q23" i="6" s="1"/>
  <c r="N23" i="6"/>
  <c r="O23" i="6" s="1"/>
  <c r="I23" i="6"/>
  <c r="R23" i="6" l="1"/>
  <c r="E24" i="6"/>
  <c r="F24" i="6" s="1"/>
  <c r="G24" i="6"/>
  <c r="H24" i="6" s="1"/>
  <c r="N24" i="6"/>
  <c r="O24" i="6" s="1"/>
  <c r="P24" i="6"/>
  <c r="Q24" i="6" s="1"/>
  <c r="S23" i="6"/>
  <c r="S24" i="6" s="1"/>
  <c r="U25" i="6"/>
  <c r="T25" i="6"/>
  <c r="A26" i="6"/>
  <c r="B25" i="6"/>
  <c r="K25" i="6"/>
  <c r="C25" i="6"/>
  <c r="D25" i="6" s="1"/>
  <c r="L25" i="6"/>
  <c r="M25" i="6" s="1"/>
  <c r="J23" i="6"/>
  <c r="J24" i="6" s="1"/>
  <c r="I24" i="6" l="1"/>
  <c r="P25" i="6"/>
  <c r="Q25" i="6" s="1"/>
  <c r="N25" i="6"/>
  <c r="O25" i="6" s="1"/>
  <c r="G25" i="6"/>
  <c r="H25" i="6" s="1"/>
  <c r="E25" i="6"/>
  <c r="F25" i="6" s="1"/>
  <c r="U26" i="6"/>
  <c r="T26" i="6"/>
  <c r="A27" i="6"/>
  <c r="K26" i="6"/>
  <c r="L26" i="6"/>
  <c r="M26" i="6" s="1"/>
  <c r="C26" i="6"/>
  <c r="D26" i="6" s="1"/>
  <c r="B26" i="6"/>
  <c r="R24" i="6"/>
  <c r="R25" i="6" s="1"/>
  <c r="S25" i="6"/>
  <c r="I25" i="6" l="1"/>
  <c r="A28" i="6"/>
  <c r="U27" i="6"/>
  <c r="T27" i="6"/>
  <c r="L27" i="6"/>
  <c r="M27" i="6" s="1"/>
  <c r="B27" i="6"/>
  <c r="K27" i="6"/>
  <c r="C27" i="6"/>
  <c r="D27" i="6" s="1"/>
  <c r="J25" i="6"/>
  <c r="E26" i="6"/>
  <c r="F26" i="6" s="1"/>
  <c r="G26" i="6"/>
  <c r="H26" i="6" s="1"/>
  <c r="P26" i="6"/>
  <c r="Q26" i="6" s="1"/>
  <c r="N26" i="6"/>
  <c r="O26" i="6" s="1"/>
  <c r="I26" i="6" l="1"/>
  <c r="S26" i="6"/>
  <c r="J26" i="6"/>
  <c r="G27" i="6"/>
  <c r="H27" i="6" s="1"/>
  <c r="E27" i="6"/>
  <c r="F27" i="6" s="1"/>
  <c r="P27" i="6"/>
  <c r="Q27" i="6" s="1"/>
  <c r="N27" i="6"/>
  <c r="O27" i="6" s="1"/>
  <c r="R26" i="6"/>
  <c r="A29" i="6"/>
  <c r="U28" i="6"/>
  <c r="T28" i="6"/>
  <c r="L28" i="6"/>
  <c r="M28" i="6" s="1"/>
  <c r="K28" i="6"/>
  <c r="C28" i="6"/>
  <c r="D28" i="6" s="1"/>
  <c r="B28" i="6"/>
  <c r="J27" i="6" l="1"/>
  <c r="R27" i="6"/>
  <c r="I27" i="6"/>
  <c r="P28" i="6"/>
  <c r="Q28" i="6" s="1"/>
  <c r="N28" i="6"/>
  <c r="O28" i="6" s="1"/>
  <c r="R28" i="6"/>
  <c r="E28" i="6"/>
  <c r="F28" i="6" s="1"/>
  <c r="G28" i="6"/>
  <c r="H28" i="6" s="1"/>
  <c r="A30" i="6"/>
  <c r="U29" i="6"/>
  <c r="T29" i="6"/>
  <c r="C29" i="6"/>
  <c r="D29" i="6" s="1"/>
  <c r="K29" i="6"/>
  <c r="B29" i="6"/>
  <c r="L29" i="6"/>
  <c r="M29" i="6" s="1"/>
  <c r="S27" i="6"/>
  <c r="S28" i="6" s="1"/>
  <c r="I28" i="6" l="1"/>
  <c r="A31" i="6"/>
  <c r="T30" i="6"/>
  <c r="U30" i="6"/>
  <c r="B30" i="6"/>
  <c r="L30" i="6"/>
  <c r="M30" i="6" s="1"/>
  <c r="K30" i="6"/>
  <c r="C30" i="6"/>
  <c r="D30" i="6" s="1"/>
  <c r="N29" i="6"/>
  <c r="O29" i="6" s="1"/>
  <c r="P29" i="6"/>
  <c r="Q29" i="6" s="1"/>
  <c r="E29" i="6"/>
  <c r="F29" i="6" s="1"/>
  <c r="G29" i="6"/>
  <c r="H29" i="6" s="1"/>
  <c r="J28" i="6"/>
  <c r="J29" i="6" s="1"/>
  <c r="I29" i="6" l="1"/>
  <c r="R29" i="6"/>
  <c r="S29" i="6"/>
  <c r="P30" i="6"/>
  <c r="Q30" i="6" s="1"/>
  <c r="N30" i="6"/>
  <c r="O30" i="6" s="1"/>
  <c r="G30" i="6"/>
  <c r="H30" i="6" s="1"/>
  <c r="E30" i="6"/>
  <c r="F30" i="6" s="1"/>
  <c r="T31" i="6"/>
  <c r="A32" i="6"/>
  <c r="U31" i="6"/>
  <c r="B31" i="6"/>
  <c r="C31" i="6"/>
  <c r="D31" i="6" s="1"/>
  <c r="L31" i="6"/>
  <c r="M31" i="6" s="1"/>
  <c r="K31" i="6"/>
  <c r="J30" i="6" l="1"/>
  <c r="P31" i="6"/>
  <c r="Q31" i="6" s="1"/>
  <c r="N31" i="6"/>
  <c r="O31" i="6" s="1"/>
  <c r="G31" i="6"/>
  <c r="H31" i="6" s="1"/>
  <c r="E31" i="6"/>
  <c r="F31" i="6" s="1"/>
  <c r="S30" i="6"/>
  <c r="S31" i="6" s="1"/>
  <c r="R30" i="6"/>
  <c r="R31" i="6" s="1"/>
  <c r="J31" i="6"/>
  <c r="A33" i="6"/>
  <c r="U32" i="6"/>
  <c r="T32" i="6"/>
  <c r="B32" i="6"/>
  <c r="L32" i="6"/>
  <c r="M32" i="6" s="1"/>
  <c r="C32" i="6"/>
  <c r="D32" i="6" s="1"/>
  <c r="K32" i="6"/>
  <c r="I30" i="6"/>
  <c r="I31" i="6" s="1"/>
  <c r="A34" i="6" l="1"/>
  <c r="U33" i="6"/>
  <c r="T33" i="6"/>
  <c r="L33" i="6"/>
  <c r="M33" i="6" s="1"/>
  <c r="K33" i="6"/>
  <c r="B33" i="6"/>
  <c r="C33" i="6"/>
  <c r="D33" i="6" s="1"/>
  <c r="N32" i="6"/>
  <c r="O32" i="6" s="1"/>
  <c r="P32" i="6"/>
  <c r="Q32" i="6" s="1"/>
  <c r="G32" i="6"/>
  <c r="H32" i="6" s="1"/>
  <c r="E32" i="6"/>
  <c r="F32" i="6" s="1"/>
  <c r="T34" i="6" l="1"/>
  <c r="A35" i="6"/>
  <c r="U34" i="6"/>
  <c r="B34" i="6"/>
  <c r="K34" i="6"/>
  <c r="L34" i="6"/>
  <c r="M34" i="6" s="1"/>
  <c r="C34" i="6"/>
  <c r="D34" i="6" s="1"/>
  <c r="J32" i="6"/>
  <c r="J33" i="6" s="1"/>
  <c r="S32" i="6"/>
  <c r="G33" i="6"/>
  <c r="H33" i="6" s="1"/>
  <c r="E33" i="6"/>
  <c r="F33" i="6" s="1"/>
  <c r="R32" i="6"/>
  <c r="P33" i="6"/>
  <c r="Q33" i="6" s="1"/>
  <c r="N33" i="6"/>
  <c r="O33" i="6" s="1"/>
  <c r="I32" i="6"/>
  <c r="I33" i="6" s="1"/>
  <c r="N34" i="6" l="1"/>
  <c r="O34" i="6" s="1"/>
  <c r="P34" i="6"/>
  <c r="Q34" i="6" s="1"/>
  <c r="R33" i="6"/>
  <c r="G34" i="6"/>
  <c r="H34" i="6" s="1"/>
  <c r="E34" i="6"/>
  <c r="F34" i="6" s="1"/>
  <c r="A36" i="6"/>
  <c r="T35" i="6"/>
  <c r="U35" i="6"/>
  <c r="B35" i="6"/>
  <c r="C35" i="6"/>
  <c r="D35" i="6" s="1"/>
  <c r="L35" i="6"/>
  <c r="M35" i="6" s="1"/>
  <c r="K35" i="6"/>
  <c r="S33" i="6"/>
  <c r="S34" i="6" s="1"/>
  <c r="R34" i="6" l="1"/>
  <c r="A37" i="6"/>
  <c r="U36" i="6"/>
  <c r="T36" i="6"/>
  <c r="L36" i="6"/>
  <c r="M36" i="6" s="1"/>
  <c r="C36" i="6"/>
  <c r="D36" i="6" s="1"/>
  <c r="K36" i="6"/>
  <c r="B36" i="6"/>
  <c r="G35" i="6"/>
  <c r="H35" i="6" s="1"/>
  <c r="E35" i="6"/>
  <c r="F35" i="6" s="1"/>
  <c r="I34" i="6"/>
  <c r="N35" i="6"/>
  <c r="O35" i="6" s="1"/>
  <c r="P35" i="6"/>
  <c r="Q35" i="6" s="1"/>
  <c r="R35" i="6"/>
  <c r="J34" i="6"/>
  <c r="I35" i="6" l="1"/>
  <c r="J35" i="6"/>
  <c r="G36" i="6"/>
  <c r="H36" i="6" s="1"/>
  <c r="E36" i="6"/>
  <c r="F36" i="6" s="1"/>
  <c r="N36" i="6"/>
  <c r="O36" i="6" s="1"/>
  <c r="P36" i="6"/>
  <c r="Q36" i="6" s="1"/>
  <c r="U37" i="6"/>
  <c r="T37" i="6"/>
  <c r="A38" i="6"/>
  <c r="C37" i="6"/>
  <c r="D37" i="6" s="1"/>
  <c r="L37" i="6"/>
  <c r="M37" i="6" s="1"/>
  <c r="K37" i="6"/>
  <c r="B37" i="6"/>
  <c r="J36" i="6"/>
  <c r="R36" i="6"/>
  <c r="S35" i="6"/>
  <c r="S36" i="6" s="1"/>
  <c r="N37" i="6" l="1"/>
  <c r="O37" i="6" s="1"/>
  <c r="P37" i="6"/>
  <c r="Q37" i="6" s="1"/>
  <c r="I36" i="6"/>
  <c r="U38" i="6"/>
  <c r="A39" i="6"/>
  <c r="T38" i="6"/>
  <c r="L38" i="6"/>
  <c r="M38" i="6" s="1"/>
  <c r="C38" i="6"/>
  <c r="D38" i="6" s="1"/>
  <c r="B38" i="6"/>
  <c r="K38" i="6"/>
  <c r="E37" i="6"/>
  <c r="F37" i="6" s="1"/>
  <c r="G37" i="6"/>
  <c r="H37" i="6" s="1"/>
  <c r="S37" i="6"/>
  <c r="J37" i="6" l="1"/>
  <c r="R37" i="6"/>
  <c r="A40" i="6"/>
  <c r="U39" i="6"/>
  <c r="T39" i="6"/>
  <c r="B39" i="6"/>
  <c r="L39" i="6"/>
  <c r="M39" i="6" s="1"/>
  <c r="C39" i="6"/>
  <c r="D39" i="6" s="1"/>
  <c r="K39" i="6"/>
  <c r="P38" i="6"/>
  <c r="Q38" i="6" s="1"/>
  <c r="N38" i="6"/>
  <c r="O38" i="6" s="1"/>
  <c r="G38" i="6"/>
  <c r="H38" i="6" s="1"/>
  <c r="E38" i="6"/>
  <c r="F38" i="6" s="1"/>
  <c r="J38" i="6"/>
  <c r="I37" i="6"/>
  <c r="I38" i="6" s="1"/>
  <c r="R38" i="6" l="1"/>
  <c r="P39" i="6"/>
  <c r="Q39" i="6" s="1"/>
  <c r="N39" i="6"/>
  <c r="O39" i="6" s="1"/>
  <c r="G39" i="6"/>
  <c r="H39" i="6" s="1"/>
  <c r="E39" i="6"/>
  <c r="F39" i="6" s="1"/>
  <c r="A41" i="6"/>
  <c r="U40" i="6"/>
  <c r="T40" i="6"/>
  <c r="B40" i="6"/>
  <c r="C40" i="6"/>
  <c r="D40" i="6" s="1"/>
  <c r="L40" i="6"/>
  <c r="M40" i="6" s="1"/>
  <c r="K40" i="6"/>
  <c r="S38" i="6"/>
  <c r="S39" i="6" s="1"/>
  <c r="R39" i="6" l="1"/>
  <c r="A42" i="6"/>
  <c r="T41" i="6"/>
  <c r="C23" i="1" s="1"/>
  <c r="U41" i="6"/>
  <c r="F23" i="1" s="1"/>
  <c r="C41" i="6"/>
  <c r="D41" i="6" s="1"/>
  <c r="L41" i="6"/>
  <c r="M41" i="6" s="1"/>
  <c r="K41" i="6"/>
  <c r="B41" i="6"/>
  <c r="N40" i="6"/>
  <c r="O40" i="6" s="1"/>
  <c r="P40" i="6"/>
  <c r="Q40" i="6" s="1"/>
  <c r="E40" i="6"/>
  <c r="F40" i="6" s="1"/>
  <c r="G40" i="6"/>
  <c r="H40" i="6" s="1"/>
  <c r="I39" i="6"/>
  <c r="J39" i="6"/>
  <c r="J40" i="6" s="1"/>
  <c r="S40" i="6" l="1"/>
  <c r="I40" i="6"/>
  <c r="I41" i="6" s="1"/>
  <c r="R40" i="6"/>
  <c r="G41" i="6"/>
  <c r="H41" i="6" s="1"/>
  <c r="E41" i="6"/>
  <c r="F41" i="6" s="1"/>
  <c r="C11" i="1" s="1"/>
  <c r="P41" i="6"/>
  <c r="Q41" i="6" s="1"/>
  <c r="N41" i="6"/>
  <c r="O41" i="6" s="1"/>
  <c r="F11" i="1" s="1"/>
  <c r="J41" i="6"/>
  <c r="T42" i="6"/>
  <c r="A43" i="6"/>
  <c r="U42" i="6"/>
  <c r="L42" i="6"/>
  <c r="M42" i="6" s="1"/>
  <c r="C42" i="6"/>
  <c r="D42" i="6" s="1"/>
  <c r="K42" i="6"/>
  <c r="B42" i="6"/>
  <c r="R41" i="6" l="1"/>
  <c r="F17" i="1"/>
  <c r="F12" i="1"/>
  <c r="F16" i="1" s="1"/>
  <c r="F19" i="1"/>
  <c r="S41" i="6"/>
  <c r="C12" i="1"/>
  <c r="C16" i="1" s="1"/>
  <c r="C17" i="1"/>
  <c r="C19" i="1"/>
  <c r="P42" i="6"/>
  <c r="Q42" i="6" s="1"/>
  <c r="N42" i="6"/>
  <c r="O42" i="6" s="1"/>
  <c r="C22" i="1"/>
  <c r="A44" i="6"/>
  <c r="T43" i="6"/>
  <c r="U43" i="6"/>
  <c r="C43" i="6"/>
  <c r="D43" i="6" s="1"/>
  <c r="L43" i="6"/>
  <c r="M43" i="6" s="1"/>
  <c r="K43" i="6"/>
  <c r="B43" i="6"/>
  <c r="G42" i="6"/>
  <c r="H42" i="6" s="1"/>
  <c r="E42" i="6"/>
  <c r="F42" i="6" s="1"/>
  <c r="I42" i="6"/>
  <c r="C21" i="1"/>
  <c r="R42" i="6" l="1"/>
  <c r="F21" i="1"/>
  <c r="B56" i="1"/>
  <c r="C18" i="1"/>
  <c r="C24" i="1"/>
  <c r="F18" i="1"/>
  <c r="C56" i="1"/>
  <c r="F24" i="1"/>
  <c r="U44" i="6"/>
  <c r="T44" i="6"/>
  <c r="A45" i="6"/>
  <c r="C44" i="6"/>
  <c r="D44" i="6" s="1"/>
  <c r="L44" i="6"/>
  <c r="M44" i="6" s="1"/>
  <c r="K44" i="6"/>
  <c r="B44" i="6"/>
  <c r="G43" i="6"/>
  <c r="H43" i="6" s="1"/>
  <c r="E43" i="6"/>
  <c r="F43" i="6" s="1"/>
  <c r="J42" i="6"/>
  <c r="N43" i="6"/>
  <c r="O43" i="6" s="1"/>
  <c r="P43" i="6"/>
  <c r="Q43" i="6" s="1"/>
  <c r="S42" i="6"/>
  <c r="S43" i="6" s="1"/>
  <c r="F22" i="1"/>
  <c r="R43" i="6"/>
  <c r="G44" i="6" l="1"/>
  <c r="H44" i="6" s="1"/>
  <c r="E44" i="6"/>
  <c r="F44" i="6" s="1"/>
  <c r="P44" i="6"/>
  <c r="Q44" i="6" s="1"/>
  <c r="N44" i="6"/>
  <c r="O44" i="6" s="1"/>
  <c r="U45" i="6"/>
  <c r="T45" i="6"/>
  <c r="A46" i="6"/>
  <c r="L45" i="6"/>
  <c r="M45" i="6" s="1"/>
  <c r="K45" i="6"/>
  <c r="C45" i="6"/>
  <c r="D45" i="6" s="1"/>
  <c r="B45" i="6"/>
  <c r="I43" i="6"/>
  <c r="I44" i="6" s="1"/>
  <c r="J43" i="6"/>
  <c r="S44" i="6" l="1"/>
  <c r="R44" i="6"/>
  <c r="J44" i="6"/>
  <c r="U46" i="6"/>
  <c r="A47" i="6"/>
  <c r="T46" i="6"/>
  <c r="B46" i="6"/>
  <c r="C46" i="6"/>
  <c r="D46" i="6" s="1"/>
  <c r="L46" i="6"/>
  <c r="M46" i="6" s="1"/>
  <c r="K46" i="6"/>
  <c r="E45" i="6"/>
  <c r="F45" i="6" s="1"/>
  <c r="G45" i="6"/>
  <c r="H45" i="6" s="1"/>
  <c r="N45" i="6"/>
  <c r="O45" i="6" s="1"/>
  <c r="P45" i="6"/>
  <c r="Q45" i="6" s="1"/>
  <c r="I45" i="6" l="1"/>
  <c r="P46" i="6"/>
  <c r="Q46" i="6" s="1"/>
  <c r="N46" i="6"/>
  <c r="O46" i="6" s="1"/>
  <c r="G46" i="6"/>
  <c r="H46" i="6" s="1"/>
  <c r="E46" i="6"/>
  <c r="F46" i="6" s="1"/>
  <c r="A48" i="6"/>
  <c r="U47" i="6"/>
  <c r="T47" i="6"/>
  <c r="B47" i="6"/>
  <c r="L47" i="6"/>
  <c r="M47" i="6" s="1"/>
  <c r="C47" i="6"/>
  <c r="D47" i="6" s="1"/>
  <c r="K47" i="6"/>
  <c r="R45" i="6"/>
  <c r="R46" i="6" s="1"/>
  <c r="S45" i="6"/>
  <c r="S46" i="6" s="1"/>
  <c r="J45" i="6"/>
  <c r="J46" i="6" s="1"/>
  <c r="I46" i="6" l="1"/>
  <c r="A49" i="6"/>
  <c r="U48" i="6"/>
  <c r="T48" i="6"/>
  <c r="C48" i="6"/>
  <c r="D48" i="6" s="1"/>
  <c r="K48" i="6"/>
  <c r="B48" i="6"/>
  <c r="L48" i="6"/>
  <c r="M48" i="6" s="1"/>
  <c r="P47" i="6"/>
  <c r="Q47" i="6" s="1"/>
  <c r="N47" i="6"/>
  <c r="O47" i="6" s="1"/>
  <c r="G47" i="6"/>
  <c r="H47" i="6" s="1"/>
  <c r="E47" i="6"/>
  <c r="F47" i="6" s="1"/>
  <c r="R47" i="6"/>
  <c r="N48" i="6" l="1"/>
  <c r="O48" i="6" s="1"/>
  <c r="P48" i="6"/>
  <c r="Q48" i="6" s="1"/>
  <c r="A50" i="6"/>
  <c r="U49" i="6"/>
  <c r="L49" i="6"/>
  <c r="M49" i="6" s="1"/>
  <c r="T49" i="6"/>
  <c r="C49" i="6"/>
  <c r="D49" i="6" s="1"/>
  <c r="B49" i="6"/>
  <c r="K49" i="6"/>
  <c r="J47" i="6"/>
  <c r="E48" i="6"/>
  <c r="F48" i="6" s="1"/>
  <c r="G48" i="6"/>
  <c r="H48" i="6" s="1"/>
  <c r="R48" i="6"/>
  <c r="I47" i="6"/>
  <c r="S47" i="6"/>
  <c r="S48" i="6" l="1"/>
  <c r="I48" i="6"/>
  <c r="T50" i="6"/>
  <c r="A51" i="6"/>
  <c r="U50" i="6"/>
  <c r="C50" i="6"/>
  <c r="D50" i="6" s="1"/>
  <c r="L50" i="6"/>
  <c r="M50" i="6" s="1"/>
  <c r="B50" i="6"/>
  <c r="K50" i="6"/>
  <c r="J48" i="6"/>
  <c r="E49" i="6"/>
  <c r="F49" i="6" s="1"/>
  <c r="G49" i="6"/>
  <c r="H49" i="6" s="1"/>
  <c r="P49" i="6"/>
  <c r="Q49" i="6" s="1"/>
  <c r="N49" i="6"/>
  <c r="O49" i="6" s="1"/>
  <c r="S49" i="6" l="1"/>
  <c r="I49" i="6"/>
  <c r="P50" i="6"/>
  <c r="Q50" i="6" s="1"/>
  <c r="N50" i="6"/>
  <c r="O50" i="6" s="1"/>
  <c r="R49" i="6"/>
  <c r="R50" i="6" s="1"/>
  <c r="J49" i="6"/>
  <c r="A52" i="6"/>
  <c r="T51" i="6"/>
  <c r="U51" i="6"/>
  <c r="C51" i="6"/>
  <c r="D51" i="6" s="1"/>
  <c r="L51" i="6"/>
  <c r="M51" i="6" s="1"/>
  <c r="B51" i="6"/>
  <c r="K51" i="6"/>
  <c r="G50" i="6"/>
  <c r="H50" i="6" s="1"/>
  <c r="E50" i="6"/>
  <c r="F50" i="6" s="1"/>
  <c r="I50" i="6" l="1"/>
  <c r="T52" i="6"/>
  <c r="A53" i="6"/>
  <c r="U52" i="6"/>
  <c r="C52" i="6"/>
  <c r="D52" i="6" s="1"/>
  <c r="K52" i="6"/>
  <c r="B52" i="6"/>
  <c r="L52" i="6"/>
  <c r="M52" i="6" s="1"/>
  <c r="J50" i="6"/>
  <c r="G51" i="6"/>
  <c r="H51" i="6" s="1"/>
  <c r="E51" i="6"/>
  <c r="F51" i="6" s="1"/>
  <c r="S50" i="6"/>
  <c r="N51" i="6"/>
  <c r="O51" i="6" s="1"/>
  <c r="P51" i="6"/>
  <c r="Q51" i="6" s="1"/>
  <c r="J51" i="6" l="1"/>
  <c r="I51" i="6"/>
  <c r="G52" i="6"/>
  <c r="H52" i="6" s="1"/>
  <c r="E52" i="6"/>
  <c r="F52" i="6" s="1"/>
  <c r="U53" i="6"/>
  <c r="T53" i="6"/>
  <c r="A54" i="6"/>
  <c r="L53" i="6"/>
  <c r="M53" i="6" s="1"/>
  <c r="B53" i="6"/>
  <c r="C53" i="6"/>
  <c r="D53" i="6" s="1"/>
  <c r="K53" i="6"/>
  <c r="S51" i="6"/>
  <c r="P52" i="6"/>
  <c r="Q52" i="6" s="1"/>
  <c r="N52" i="6"/>
  <c r="O52" i="6" s="1"/>
  <c r="R51" i="6"/>
  <c r="R52" i="6" s="1"/>
  <c r="J52" i="6"/>
  <c r="I52" i="6"/>
  <c r="S52" i="6" l="1"/>
  <c r="E53" i="6"/>
  <c r="F53" i="6" s="1"/>
  <c r="G53" i="6"/>
  <c r="H53" i="6" s="1"/>
  <c r="I53" i="6"/>
  <c r="U54" i="6"/>
  <c r="T54" i="6"/>
  <c r="A55" i="6"/>
  <c r="K54" i="6"/>
  <c r="B54" i="6"/>
  <c r="C54" i="6"/>
  <c r="D54" i="6" s="1"/>
  <c r="L54" i="6"/>
  <c r="M54" i="6" s="1"/>
  <c r="P53" i="6"/>
  <c r="Q53" i="6" s="1"/>
  <c r="N53" i="6"/>
  <c r="O53" i="6" s="1"/>
  <c r="J53" i="6" l="1"/>
  <c r="P54" i="6"/>
  <c r="Q54" i="6" s="1"/>
  <c r="N54" i="6"/>
  <c r="O54" i="6" s="1"/>
  <c r="U55" i="6"/>
  <c r="T55" i="6"/>
  <c r="A56" i="6"/>
  <c r="C55" i="6"/>
  <c r="D55" i="6" s="1"/>
  <c r="K55" i="6"/>
  <c r="B55" i="6"/>
  <c r="L55" i="6"/>
  <c r="M55" i="6" s="1"/>
  <c r="R53" i="6"/>
  <c r="R54" i="6" s="1"/>
  <c r="S53" i="6"/>
  <c r="G54" i="6"/>
  <c r="H54" i="6" s="1"/>
  <c r="E54" i="6"/>
  <c r="F54" i="6" s="1"/>
  <c r="S54" i="6" l="1"/>
  <c r="G55" i="6"/>
  <c r="H55" i="6" s="1"/>
  <c r="E55" i="6"/>
  <c r="F55" i="6" s="1"/>
  <c r="J54" i="6"/>
  <c r="P55" i="6"/>
  <c r="Q55" i="6" s="1"/>
  <c r="N55" i="6"/>
  <c r="O55" i="6" s="1"/>
  <c r="I54" i="6"/>
  <c r="I55" i="6" s="1"/>
  <c r="A57" i="6"/>
  <c r="U56" i="6"/>
  <c r="T56" i="6"/>
  <c r="C56" i="6"/>
  <c r="D56" i="6" s="1"/>
  <c r="L56" i="6"/>
  <c r="M56" i="6" s="1"/>
  <c r="K56" i="6"/>
  <c r="B56" i="6"/>
  <c r="R55" i="6" l="1"/>
  <c r="E56" i="6"/>
  <c r="F56" i="6" s="1"/>
  <c r="G56" i="6"/>
  <c r="H56" i="6" s="1"/>
  <c r="N56" i="6"/>
  <c r="O56" i="6" s="1"/>
  <c r="P56" i="6"/>
  <c r="Q56" i="6" s="1"/>
  <c r="J55" i="6"/>
  <c r="S55" i="6"/>
  <c r="R56" i="6"/>
  <c r="A58" i="6"/>
  <c r="U57" i="6"/>
  <c r="T57" i="6"/>
  <c r="C57" i="6"/>
  <c r="D57" i="6" s="1"/>
  <c r="K57" i="6"/>
  <c r="B57" i="6"/>
  <c r="L57" i="6"/>
  <c r="M57" i="6" s="1"/>
  <c r="I56" i="6" l="1"/>
  <c r="S56" i="6"/>
  <c r="J56" i="6"/>
  <c r="P57" i="6"/>
  <c r="Q57" i="6" s="1"/>
  <c r="N57" i="6"/>
  <c r="O57" i="6" s="1"/>
  <c r="G57" i="6"/>
  <c r="H57" i="6" s="1"/>
  <c r="E57" i="6"/>
  <c r="F57" i="6" s="1"/>
  <c r="T58" i="6"/>
  <c r="A59" i="6"/>
  <c r="U58" i="6"/>
  <c r="B58" i="6"/>
  <c r="L58" i="6"/>
  <c r="M58" i="6" s="1"/>
  <c r="C58" i="6"/>
  <c r="D58" i="6" s="1"/>
  <c r="K58" i="6"/>
  <c r="R57" i="6" l="1"/>
  <c r="P58" i="6"/>
  <c r="Q58" i="6" s="1"/>
  <c r="N58" i="6"/>
  <c r="O58" i="6" s="1"/>
  <c r="G58" i="6"/>
  <c r="H58" i="6" s="1"/>
  <c r="E58" i="6"/>
  <c r="F58" i="6" s="1"/>
  <c r="I57" i="6"/>
  <c r="J57" i="6"/>
  <c r="J58" i="6" s="1"/>
  <c r="A60" i="6"/>
  <c r="T59" i="6"/>
  <c r="U59" i="6"/>
  <c r="C59" i="6"/>
  <c r="D59" i="6" s="1"/>
  <c r="K59" i="6"/>
  <c r="L59" i="6"/>
  <c r="M59" i="6" s="1"/>
  <c r="B59" i="6"/>
  <c r="S57" i="6"/>
  <c r="S58" i="6" l="1"/>
  <c r="I58" i="6"/>
  <c r="R58" i="6"/>
  <c r="A61" i="6"/>
  <c r="U60" i="6"/>
  <c r="T60" i="6"/>
  <c r="K60" i="6"/>
  <c r="L60" i="6"/>
  <c r="M60" i="6" s="1"/>
  <c r="B60" i="6"/>
  <c r="C60" i="6"/>
  <c r="D60" i="6" s="1"/>
  <c r="N59" i="6"/>
  <c r="O59" i="6" s="1"/>
  <c r="P59" i="6"/>
  <c r="Q59" i="6" s="1"/>
  <c r="G59" i="6"/>
  <c r="H59" i="6" s="1"/>
  <c r="E59" i="6"/>
  <c r="F59" i="6" s="1"/>
  <c r="S59" i="6" l="1"/>
  <c r="R59" i="6"/>
  <c r="G60" i="6"/>
  <c r="H60" i="6" s="1"/>
  <c r="E60" i="6"/>
  <c r="F60" i="6" s="1"/>
  <c r="I59" i="6"/>
  <c r="N60" i="6"/>
  <c r="O60" i="6" s="1"/>
  <c r="P60" i="6"/>
  <c r="Q60" i="6" s="1"/>
  <c r="J59" i="6"/>
  <c r="J60" i="6" s="1"/>
  <c r="U61" i="6"/>
  <c r="T61" i="6"/>
  <c r="A62" i="6"/>
  <c r="K61" i="6"/>
  <c r="C61" i="6"/>
  <c r="D61" i="6" s="1"/>
  <c r="B61" i="6"/>
  <c r="L61" i="6"/>
  <c r="M61" i="6" s="1"/>
  <c r="I60" i="6" l="1"/>
  <c r="I61" i="6" s="1"/>
  <c r="R60" i="6"/>
  <c r="S60" i="6"/>
  <c r="E61" i="6"/>
  <c r="F61" i="6" s="1"/>
  <c r="G61" i="6"/>
  <c r="H61" i="6" s="1"/>
  <c r="P61" i="6"/>
  <c r="Q61" i="6" s="1"/>
  <c r="N61" i="6"/>
  <c r="O61" i="6" s="1"/>
  <c r="U62" i="6"/>
  <c r="T62" i="6"/>
  <c r="A63" i="6"/>
  <c r="L62" i="6"/>
  <c r="M62" i="6" s="1"/>
  <c r="C62" i="6"/>
  <c r="D62" i="6" s="1"/>
  <c r="B62" i="6"/>
  <c r="K62" i="6"/>
  <c r="A64" i="6" l="1"/>
  <c r="U63" i="6"/>
  <c r="T63" i="6"/>
  <c r="L63" i="6"/>
  <c r="M63" i="6" s="1"/>
  <c r="K63" i="6"/>
  <c r="C63" i="6"/>
  <c r="D63" i="6" s="1"/>
  <c r="B63" i="6"/>
  <c r="J61" i="6"/>
  <c r="J62" i="6" s="1"/>
  <c r="G62" i="6"/>
  <c r="H62" i="6" s="1"/>
  <c r="E62" i="6"/>
  <c r="F62" i="6" s="1"/>
  <c r="S61" i="6"/>
  <c r="P62" i="6"/>
  <c r="Q62" i="6" s="1"/>
  <c r="N62" i="6"/>
  <c r="O62" i="6" s="1"/>
  <c r="R61" i="6"/>
  <c r="R62" i="6" l="1"/>
  <c r="G63" i="6"/>
  <c r="H63" i="6" s="1"/>
  <c r="E63" i="6"/>
  <c r="F63" i="6" s="1"/>
  <c r="S62" i="6"/>
  <c r="A65" i="6"/>
  <c r="U64" i="6"/>
  <c r="T64" i="6"/>
  <c r="K64" i="6"/>
  <c r="L64" i="6"/>
  <c r="M64" i="6" s="1"/>
  <c r="B64" i="6"/>
  <c r="C64" i="6"/>
  <c r="D64" i="6" s="1"/>
  <c r="P63" i="6"/>
  <c r="Q63" i="6" s="1"/>
  <c r="N63" i="6"/>
  <c r="O63" i="6" s="1"/>
  <c r="J63" i="6"/>
  <c r="I62" i="6"/>
  <c r="I63" i="6" s="1"/>
  <c r="N64" i="6" l="1"/>
  <c r="O64" i="6" s="1"/>
  <c r="P64" i="6"/>
  <c r="Q64" i="6" s="1"/>
  <c r="U65" i="6"/>
  <c r="G23" i="1" s="1"/>
  <c r="T65" i="6"/>
  <c r="D23" i="1" s="1"/>
  <c r="K65" i="6"/>
  <c r="B65" i="6"/>
  <c r="C65" i="6"/>
  <c r="D65" i="6" s="1"/>
  <c r="L65" i="6"/>
  <c r="M65" i="6" s="1"/>
  <c r="R63" i="6"/>
  <c r="R64" i="6" s="1"/>
  <c r="S63" i="6"/>
  <c r="S64" i="6" s="1"/>
  <c r="E64" i="6"/>
  <c r="F64" i="6" s="1"/>
  <c r="G64" i="6"/>
  <c r="H64" i="6" s="1"/>
  <c r="P65" i="6" l="1"/>
  <c r="Q65" i="6" s="1"/>
  <c r="N65" i="6"/>
  <c r="O65" i="6" s="1"/>
  <c r="G11" i="1" s="1"/>
  <c r="I64" i="6"/>
  <c r="J64" i="6"/>
  <c r="E65" i="6"/>
  <c r="F65" i="6" s="1"/>
  <c r="D11" i="1" s="1"/>
  <c r="G65" i="6"/>
  <c r="H65" i="6" s="1"/>
  <c r="R65" i="6" l="1"/>
  <c r="G21" i="1" s="1"/>
  <c r="S65" i="6"/>
  <c r="G22" i="1" s="1"/>
  <c r="J65" i="6"/>
  <c r="D22" i="1" s="1"/>
  <c r="D17" i="1"/>
  <c r="D19" i="1"/>
  <c r="D12" i="1"/>
  <c r="D16" i="1" s="1"/>
  <c r="I65" i="6"/>
  <c r="D21" i="1" s="1"/>
  <c r="G19" i="1"/>
  <c r="G16" i="1"/>
  <c r="G17" i="1"/>
  <c r="G12" i="1"/>
  <c r="B57" i="1" l="1"/>
  <c r="D18" i="1"/>
  <c r="D24" i="1"/>
  <c r="G18" i="1"/>
  <c r="C57" i="1"/>
  <c r="G24" i="1"/>
</calcChain>
</file>

<file path=xl/sharedStrings.xml><?xml version="1.0" encoding="utf-8"?>
<sst xmlns="http://schemas.openxmlformats.org/spreadsheetml/2006/main" count="332" uniqueCount="230">
  <si>
    <t>TCO робота • 1 / 3 / 5 лет</t>
  </si>
  <si>
    <t>Метрика / рубли, если не указано иное</t>
  </si>
  <si>
    <t>A • 1 год</t>
  </si>
  <si>
    <t>A • 3 года</t>
  </si>
  <si>
    <t>A • 5 лет</t>
  </si>
  <si>
    <t>B • 1 год</t>
  </si>
  <si>
    <t>B • 3 года</t>
  </si>
  <si>
    <t>B • 5 лет</t>
  </si>
  <si>
    <t>Горизонт, месяцев</t>
  </si>
  <si>
    <t>Вариант</t>
  </si>
  <si>
    <t>Покупка</t>
  </si>
  <si>
    <t>Аренда</t>
  </si>
  <si>
    <t>Разовые затраты до депозита</t>
  </si>
  <si>
    <t>Внешние платежи в первый месяц</t>
  </si>
  <si>
    <t>Внутренний труд в первый месяц</t>
  </si>
  <si>
    <t>Крупные платежи за горизонт</t>
  </si>
  <si>
    <t>Денежные расходы до закрытия</t>
  </si>
  <si>
    <t>Труд без дополнительных платежей</t>
  </si>
  <si>
    <t>Закрытие / возврат / демонтаж</t>
  </si>
  <si>
    <t>Поступление от продажи (вычитается)</t>
  </si>
  <si>
    <t>Невозвращённый депозит</t>
  </si>
  <si>
    <t>УПРАВЛЕНЧЕСКИЙ TCO</t>
  </si>
  <si>
    <t>ИТОГОВЫЕ ДЕНЕЖНЫЕ ЗАТРАТЫ</t>
  </si>
  <si>
    <t>TCO в среднем за месяц</t>
  </si>
  <si>
    <t>Выплаты до возвратов и продажи</t>
  </si>
  <si>
    <t>Возвращаемый депозит</t>
  </si>
  <si>
    <t>Приведённые денежные затраты (PV)</t>
  </si>
  <si>
    <t>Приведённый ресурсный TCO (PV)</t>
  </si>
  <si>
    <t>Принятый объём, ед.</t>
  </si>
  <si>
    <t>TCO на принятую единицу, ₽</t>
  </si>
  <si>
    <t>Условная балансовая стоимость — справочно</t>
  </si>
  <si>
    <t>Продажа на 12, 36 и 60 месяцах — три альтернативы. В обычном TCO возвратный депозит сокращается; в PV влияет время возврата.</t>
  </si>
  <si>
    <t>Амортизация, бюджетный резерв и эффект от экономии НЕ добавлены повторно. 30 часов × 600 ₽ — ресурс; новых зарплатных платежей в примере нет.</t>
  </si>
  <si>
    <t>Изменяйте синие вводные. При неизвестной цене поставьте статус «Запросить»: ноль не означает бесплатную услугу.</t>
  </si>
  <si>
    <t>Горизонт</t>
  </si>
  <si>
    <t>A • управленческий TCO</t>
  </si>
  <si>
    <t>B • управленческий TCO</t>
  </si>
  <si>
    <t>1 год</t>
  </si>
  <si>
    <t>3 года</t>
  </si>
  <si>
    <t>5 лет</t>
  </si>
  <si>
    <t>01 / Параметры сравниваемой операции</t>
  </si>
  <si>
    <t>Денежная база: сопоставимые рубли после отдельной проверки налогов. Автоматического расчёта НДС, пошлин и кредита нет.</t>
  </si>
  <si>
    <t>Параметр</t>
  </si>
  <si>
    <t>A • Покупка</t>
  </si>
  <si>
    <t>B • Аренда</t>
  </si>
  <si>
    <t>Единица</t>
  </si>
  <si>
    <t>Как заполнять</t>
  </si>
  <si>
    <t>Название варианта</t>
  </si>
  <si>
    <t>Покупка / пример</t>
  </si>
  <si>
    <t>Аренда / пример</t>
  </si>
  <si>
    <t>текст</t>
  </si>
  <si>
    <t>Одна и та же гипотетическая операция, а не разные классы роботов.</t>
  </si>
  <si>
    <t>Сравниваемая операция</t>
  </si>
  <si>
    <t>Повторяемая операция</t>
  </si>
  <si>
    <t>В реальном проекте задайте груз / площадь, качество, сроки и границы процесса.</t>
  </si>
  <si>
    <t>Единица результата</t>
  </si>
  <si>
    <t>принятое задание</t>
  </si>
  <si>
    <t>ед.</t>
  </si>
  <si>
    <t>Для уборки замените на м² принятых обработок; не сравнивайте разные единицы.</t>
  </si>
  <si>
    <t>Принятый объём за месяц</t>
  </si>
  <si>
    <t>ед./мес.</t>
  </si>
  <si>
    <t>Допущение. Объём всей согласованной операции, включая ручной резерв; качество одинаковое.</t>
  </si>
  <si>
    <t>Сопоставимый результат подтверждён?</t>
  </si>
  <si>
    <t>Нет</t>
  </si>
  <si>
    <t>Да / Нет</t>
  </si>
  <si>
    <t>Поставьте «Да» только после проверки возможности выполнить тот же объём и качество.</t>
  </si>
  <si>
    <t>Ставка дисконтирования, годовая</t>
  </si>
  <si>
    <t>%/год</t>
  </si>
  <si>
    <t>15% — только допущение. У обоих вариантов применяется одинаковая ставка.</t>
  </si>
  <si>
    <t>Годовая индексация регулярных затрат</t>
  </si>
  <si>
    <t>Изменение с 13-го, 25-го и следующих годов эксплуатации; не прогноз инфляции.</t>
  </si>
  <si>
    <t>Время внутренних сотрудников</t>
  </si>
  <si>
    <t>ч/мес.</t>
  </si>
  <si>
    <t>Включите все относимые к операции часы. Не начисляйте повторно работу внешнего пакета.</t>
  </si>
  <si>
    <t>Стоимость внутреннего часа</t>
  </si>
  <si>
    <t>₽/ч</t>
  </si>
  <si>
    <t>Управленческая стоимость ресурса; не средняя зарплата и не котировка труда.</t>
  </si>
  <si>
    <t>Доля внутреннего труда в новых платежах</t>
  </si>
  <si>
    <t>%</t>
  </si>
  <si>
    <t>0%: фонд оплаты не меняется. Управленческий TCO всё равно учитывает стоимость этих часов.</t>
  </si>
  <si>
    <t>Возвратный депозит в месяце 0</t>
  </si>
  <si>
    <t>₽</t>
  </si>
  <si>
    <t>Отдельно от платы за запуск. Не включайте второй раз в разовые расходы.</t>
  </si>
  <si>
    <t>Доля депозита, возвращаемая при выходе</t>
  </si>
  <si>
    <t>Невозвращённая доля увеличивает затраты. Проверить договор.</t>
  </si>
  <si>
    <t>Демонтаж / возврат / закрытие проекта</t>
  </si>
  <si>
    <t>Номинальная сумма при любом из трёх самостоятельных горизонтов.</t>
  </si>
  <si>
    <t>Поступление от продажи через 12 месяцев</t>
  </si>
  <si>
    <t>Допущение. Не бухгалтерская стоимость и не подтверждённый выкуп.</t>
  </si>
  <si>
    <t>Поступление от продажи через 36 месяцев</t>
  </si>
  <si>
    <t>Альтернатива продаже на 12-м месяце: продажи НЕ складываются.</t>
  </si>
  <si>
    <t>Поступление от продажи через 60 месяцев</t>
  </si>
  <si>
    <t>Альтернативный горизонт. При продолжении работы поступление не возникает.</t>
  </si>
  <si>
    <t>Условная база распределения стоимости</t>
  </si>
  <si>
    <t>Только иллюстрация амортизации, не определение учётной стоимости по правилам организации.</t>
  </si>
  <si>
    <t>Условный срок распределения</t>
  </si>
  <si>
    <t>мес.</t>
  </si>
  <si>
    <t>Не норматив и не гарантированный срок службы робота.</t>
  </si>
  <si>
    <t>Условная остаточная стоимость для распределения</t>
  </si>
  <si>
    <t>Отдельна от рыночной продажи; не включается в денежные расходы.</t>
  </si>
  <si>
    <t>Месяцев в году</t>
  </si>
  <si>
    <t>Структурная константа модели.</t>
  </si>
  <si>
    <t>Расчётный предел</t>
  </si>
  <si>
    <t>Календарь поддерживает месяцы 1–60.</t>
  </si>
  <si>
    <t>Ограничения: месячные платежи и ежегодная индексация; нет автоматического графика годовой предоплаты, лизинга, налогов или сезонности.</t>
  </si>
  <si>
    <t>02 / Разовые затраты до запуска</t>
  </si>
  <si>
    <t>Все суммы ниже платятся в месяце 0. Нулевые строки требуют объяснения: «включено» не равно «неизвестно».</t>
  </si>
  <si>
    <t>Статья</t>
  </si>
  <si>
    <t>A • ₽</t>
  </si>
  <si>
    <t>Статус A</t>
  </si>
  <si>
    <t>B • ₽</t>
  </si>
  <si>
    <t>Статус B</t>
  </si>
  <si>
    <t>Комплектация и включение</t>
  </si>
  <si>
    <t>Робот в согласованной комплектации</t>
  </si>
  <si>
    <t>В B оборудование оплачивается арендной строкой, не покупкой.</t>
  </si>
  <si>
    <t>Станция, оснастка, дополнительные модули</t>
  </si>
  <si>
    <t>В учебном примере входят в оборудование / аренду. В КП нужны артикулы.</t>
  </si>
  <si>
    <t>Доставка, разгрузка и перевозка по объекту</t>
  </si>
  <si>
    <t>Ровно одна доставка в каждом варианте; обратная перевозка — в закрытии проекта.</t>
  </si>
  <si>
    <t>Таможня, оформление, невозмещаемые платежи</t>
  </si>
  <si>
    <t>Учебное допущение: куплено внутри РФ, соответствующие суммы уже в цене поставщика.</t>
  </si>
  <si>
    <t>Подготовка инфраструктуры</t>
  </si>
  <si>
    <t>Одинаковый объект в A и B, без выдуманного типового процента к цене машины.</t>
  </si>
  <si>
    <t>Настройка и запуск</t>
  </si>
  <si>
    <t>В примере включает начальное обучение; не тариф для любого робота.</t>
  </si>
  <si>
    <t>Прикладная разработка и интеграции</t>
  </si>
  <si>
    <t>Учебный простой сценарий без отдельной разработки. Для реального проекта проверить.</t>
  </si>
  <si>
    <t>Первичное обучение</t>
  </si>
  <si>
    <t>Уже учтено строкой «Настройка и запуск».</t>
  </si>
  <si>
    <t>Пилот и приёмочный протокол</t>
  </si>
  <si>
    <t>Самостоятельный непересекающийся набор работ в этом примере.</t>
  </si>
  <si>
    <t>Прочие разовые затраты</t>
  </si>
  <si>
    <t>При появлении дополнительной строки не оставляйте её без основания.</t>
  </si>
  <si>
    <t>ИТОГО до депозита</t>
  </si>
  <si>
    <t>03 / Регулярные платежи и ресурсы команды</t>
  </si>
  <si>
    <t>«В пакете: Да» обнуляет доплату, но не меняет цену пакета. Цены в строках — допущения, не утверждённые ставки.</t>
  </si>
  <si>
    <t>A • ввод, ₽</t>
  </si>
  <si>
    <t>В пакете A?</t>
  </si>
  <si>
    <t>A • доплата, ₽</t>
  </si>
  <si>
    <t>B • ввод, ₽</t>
  </si>
  <si>
    <t>В пакете B?</t>
  </si>
  <si>
    <t>B • доплата, ₽</t>
  </si>
  <si>
    <t>Статус</t>
  </si>
  <si>
    <t>Условия</t>
  </si>
  <si>
    <t>Арендная / абонентская плата</t>
  </si>
  <si>
    <t>Одна и та же гипотетическая машина и услуга. Не рыночная смета конкретной модели.</t>
  </si>
  <si>
    <t>Сервисный пакет</t>
  </si>
  <si>
    <t>В B сервис предполагается включённым в аренду. Подтвердить состав, регион и исключения.</t>
  </si>
  <si>
    <t>Расходники</t>
  </si>
  <si>
    <t>В обеих схемах сверх пакета; крупные замены — отдельным календарём.</t>
  </si>
  <si>
    <t>Вода и электроэнергия</t>
  </si>
  <si>
    <t>Одинаковый объём и тарифная база; в реальности нужен замер.</t>
  </si>
  <si>
    <t>Лицензии и программные сервисы</t>
  </si>
  <si>
    <t>В учебном примере помесячная оплата. При годовой предоплате используйте календарь.</t>
  </si>
  <si>
    <t>Связь и удалённый мониторинг</t>
  </si>
  <si>
    <t>Предполагаются внутри программного пакета; не считать второй раз.</t>
  </si>
  <si>
    <t>Договор резервного обслуживания</t>
  </si>
  <si>
    <t>Денежный резерв на счёте не является расходом. Фактические резервные работы внесите сюда или в календарь.</t>
  </si>
  <si>
    <t>Повторное обучение</t>
  </si>
  <si>
    <t>Для расчётного примера исключено. В реальности зависит от текучести и изменения ПО.</t>
  </si>
  <si>
    <t>Другие внешние платежи</t>
  </si>
  <si>
    <t>Например, страхование, платное хранение; не считать обязательными без задания.</t>
  </si>
  <si>
    <t>Внешние доплаты / месяц</t>
  </si>
  <si>
    <t>Все внутренние часы / месяц</t>
  </si>
  <si>
    <t>Управленческая стоимость внутреннего труда</t>
  </si>
  <si>
    <t>Из них дополнительные денежные выплаты</t>
  </si>
  <si>
    <t>Ресурсные затраты / месяц всего</t>
  </si>
  <si>
    <t>Новые денежные платежи / месяц всего</t>
  </si>
  <si>
    <t>04 / Календарь крупных платежей</t>
  </si>
  <si>
    <t>Суммы календаря — уже номинальные платежи выбранного месяца, без дополнительной индексации. Каждую замену считать один раз.</t>
  </si>
  <si>
    <t>Месяц 1–60</t>
  </si>
  <si>
    <t>Работа / комплектующая</t>
  </si>
  <si>
    <t>Источник / включение</t>
  </si>
  <si>
    <t>Условная крупная замена №1</t>
  </si>
  <si>
    <t>Не цена батареи и не её ресурс. В B предполагается покрытие арендным пакетом.</t>
  </si>
  <si>
    <t>Условная крупная замена №2</t>
  </si>
  <si>
    <t>То же допущение; реальный регламент определяется документами и наработкой.</t>
  </si>
  <si>
    <t>05 / Расчёт по месяцам • без закрытия проекта</t>
  </si>
  <si>
    <t>Старт в месяце 0; последующие расходы в конце месяца. Депозит, выход и продажа добавляются отдельно для каждого горизонта на листе «Итоги».</t>
  </si>
  <si>
    <t>Месяц</t>
  </si>
  <si>
    <t>Внешние A, ₽</t>
  </si>
  <si>
    <t>Труд A, ₽</t>
  </si>
  <si>
    <t>Новые выплаты труда A, ₽</t>
  </si>
  <si>
    <t>Платежи A, ₽</t>
  </si>
  <si>
    <t>Накоплено платежей A, ₽</t>
  </si>
  <si>
    <t>Ресурсы A, ₽</t>
  </si>
  <si>
    <t>Накоплено ресурсов A, ₽</t>
  </si>
  <si>
    <t>PV платежей A, ₽</t>
  </si>
  <si>
    <t>PV ресурсов A, ₽</t>
  </si>
  <si>
    <t>Внешние B, ₽</t>
  </si>
  <si>
    <t>Труд B, ₽</t>
  </si>
  <si>
    <t>Новые выплаты труда B, ₽</t>
  </si>
  <si>
    <t>Платежи B, ₽</t>
  </si>
  <si>
    <t>Накоплено платежей B, ₽</t>
  </si>
  <si>
    <t>Ресурсы B, ₽</t>
  </si>
  <si>
    <t>Накоплено ресурсов B, ₽</t>
  </si>
  <si>
    <t>PV платежей B, ₽</t>
  </si>
  <si>
    <t>PV ресурсов B, ₽</t>
  </si>
  <si>
    <t>Принято A, накопл.</t>
  </si>
  <si>
    <t>Принято B, накопл.</t>
  </si>
  <si>
    <t>06 / Проверка коммерческих предложений</t>
  </si>
  <si>
    <t>Пустой рабочий реестр: ответ поставщика, источник цены, исполнитель и приёмка. Заполняется по реальному КП.</t>
  </si>
  <si>
    <t>Статья / вопрос</t>
  </si>
  <si>
    <t>Модель и комплект</t>
  </si>
  <si>
    <t>Разово / регулярно</t>
  </si>
  <si>
    <t>Входит в какой пакет</t>
  </si>
  <si>
    <t>Кто выполняет</t>
  </si>
  <si>
    <t>Основание / срок цены</t>
  </si>
  <si>
    <t>Как принимается</t>
  </si>
  <si>
    <t>Открытый вопрос</t>
  </si>
  <si>
    <t>Поставка и точный артикул</t>
  </si>
  <si>
    <t>Станция и оснастка</t>
  </si>
  <si>
    <t>Доставка и разгрузка</t>
  </si>
  <si>
    <t>Налоги и таможенные платежи</t>
  </si>
  <si>
    <t>Подготовка объекта</t>
  </si>
  <si>
    <t>Лицензии и доступ к SDK</t>
  </si>
  <si>
    <t>Прикладная интеграция</t>
  </si>
  <si>
    <t>Периодическое обучение</t>
  </si>
  <si>
    <t>Гарантийные исключения</t>
  </si>
  <si>
    <t>SLA: ответ / выезд / восстановление</t>
  </si>
  <si>
    <t>Расходники и наработка</t>
  </si>
  <si>
    <t>Крупные замены и аккумулятор</t>
  </si>
  <si>
    <t>Подменная техника</t>
  </si>
  <si>
    <t>Ручной резерв</t>
  </si>
  <si>
    <t>Депозит и возврат</t>
  </si>
  <si>
    <t>Прекращение договора</t>
  </si>
  <si>
    <t>Продажа и удаление данных</t>
  </si>
  <si>
    <t>Публичный шаблон. Денежные поля очищены: внесите данные сравниваемых предложений. Это не смета Unibot и не прогноз ресурса.</t>
  </si>
  <si>
    <t>Запросить</t>
  </si>
  <si>
    <t>Публичный шаблон сравнения двух вариантов. Заполните одинаковый результат, все платежи и внутренние ресурсы. Меньший TCO не доказывает пригодность или окупаемость.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</si>
</sst>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(#,##0\);&quot;-&quot;"/>
    <numFmt numFmtId="165" formatCode="0.0%;[Red]\(0.0%\);&quot;-&quot;"/>
    <numFmt numFmtId="166" formatCode="#,##0.0;[Red]\(#,##0.0\);&quot;-&quot;"/>
  </numFmts>
  <fonts count="12">
    <font>
      <sz val="11"/>
      <name val="Carlito"/>
    </font>
    <font>
      <sz val="11"/>
      <name val="Arial"/>
    </font>
    <font>
      <b/>
      <sz val="11"/>
      <color rgb="FFFFFFFF"/>
      <name val="Arial"/>
    </font>
    <font>
      <b/>
      <sz val="17"/>
      <color rgb="FFFFFFFF"/>
      <name val="Arial"/>
    </font>
    <font>
      <sz val="11"/>
      <color rgb="FF0000FF"/>
      <name val="Arial"/>
    </font>
    <font>
      <sz val="11"/>
      <color rgb="FF008000"/>
      <name val="Arial"/>
    </font>
    <font>
      <sz val="10"/>
      <name val="Arial"/>
    </font>
    <font>
      <b/>
      <sz val="11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0"/>
      <color rgb="FF0000FF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44B"/>
      </patternFill>
    </fill>
    <fill>
      <patternFill patternType="solid">
        <fgColor rgb="FFFFF2CC"/>
      </patternFill>
    </fill>
    <fill>
      <patternFill patternType="solid">
        <fgColor rgb="FFE8F3F3"/>
      </patternFill>
    </fill>
    <fill>
      <patternFill patternType="solid">
        <fgColor rgb="FFF3F6F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/>
  </cellStyleXfs>
  <cellXfs count="28">
    <xf numFmtId="0" fontId="0" fillId="0" borderId="0" xfId="0"/>
    <xf numFmtId="0" fontId="1" fillId="0" borderId="0" xfId="1" applyFont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4" fillId="0" borderId="0" xfId="1" applyFont="1" applyAlignment="1">
      <alignment vertical="center" wrapText="1"/>
    </xf>
    <xf numFmtId="164" fontId="4" fillId="0" borderId="0" xfId="1" applyNumberFormat="1" applyFont="1" applyAlignment="1">
      <alignment vertical="center" wrapText="1"/>
    </xf>
    <xf numFmtId="164" fontId="5" fillId="0" borderId="0" xfId="1" applyNumberFormat="1" applyFont="1" applyAlignment="1">
      <alignment vertical="center" wrapText="1"/>
    </xf>
    <xf numFmtId="164" fontId="4" fillId="3" borderId="0" xfId="1" applyNumberFormat="1" applyFont="1" applyFill="1" applyAlignment="1">
      <alignment vertical="center" wrapText="1"/>
    </xf>
    <xf numFmtId="49" fontId="4" fillId="3" borderId="0" xfId="1" applyNumberFormat="1" applyFont="1" applyFill="1" applyAlignment="1">
      <alignment vertical="center" wrapText="1"/>
    </xf>
    <xf numFmtId="165" fontId="4" fillId="3" borderId="0" xfId="1" applyNumberFormat="1" applyFont="1" applyFill="1" applyAlignment="1">
      <alignment vertical="center" wrapText="1"/>
    </xf>
    <xf numFmtId="165" fontId="5" fillId="3" borderId="0" xfId="1" applyNumberFormat="1" applyFont="1" applyFill="1" applyAlignment="1">
      <alignment vertical="center" wrapText="1"/>
    </xf>
    <xf numFmtId="0" fontId="6" fillId="0" borderId="0" xfId="1" applyFont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0" fontId="7" fillId="4" borderId="0" xfId="1" applyFont="1" applyFill="1" applyAlignment="1">
      <alignment vertical="center" wrapText="1"/>
    </xf>
    <xf numFmtId="164" fontId="7" fillId="4" borderId="0" xfId="1" applyNumberFormat="1" applyFont="1" applyFill="1" applyAlignment="1">
      <alignment vertical="center" wrapText="1"/>
    </xf>
    <xf numFmtId="0" fontId="1" fillId="5" borderId="0" xfId="1" applyFont="1" applyFill="1" applyAlignment="1">
      <alignment vertical="center" wrapText="1"/>
    </xf>
    <xf numFmtId="164" fontId="8" fillId="0" borderId="0" xfId="1" applyNumberFormat="1" applyFont="1" applyAlignment="1">
      <alignment vertical="center" wrapText="1"/>
    </xf>
    <xf numFmtId="164" fontId="9" fillId="4" borderId="0" xfId="1" applyNumberFormat="1" applyFont="1" applyFill="1" applyAlignment="1">
      <alignment vertical="center" wrapText="1"/>
    </xf>
    <xf numFmtId="166" fontId="9" fillId="4" borderId="0" xfId="1" applyNumberFormat="1" applyFont="1" applyFill="1" applyAlignment="1">
      <alignment vertical="center" wrapText="1"/>
    </xf>
    <xf numFmtId="0" fontId="8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5" fillId="5" borderId="0" xfId="1" applyFont="1" applyFill="1" applyAlignment="1">
      <alignment vertical="center" wrapText="1"/>
    </xf>
    <xf numFmtId="0" fontId="1" fillId="5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6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8"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65309bcbd2954da4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t>TCO по горизонту, ₽ • учебный пример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 • управленческий TCO</c:v>
          </c:tx>
          <c:invertIfNegative val="1"/>
          <c:cat>
            <c:strRef>
              <c:f>Итоги!$A$55:$A$57</c:f>
              <c:strCache>
                <c:ptCount val="3"/>
                <c:pt idx="0">
                  <c:v>1 год</c:v>
                </c:pt>
                <c:pt idx="1">
                  <c:v>3 года</c:v>
                </c:pt>
                <c:pt idx="2">
                  <c:v>5 лет</c:v>
                </c:pt>
              </c:strCache>
            </c:strRef>
          </c:cat>
          <c:val>
            <c:numRef>
              <c:f>Итоги!$B$55:$B$57</c:f>
              <c:numCache>
                <c:formatCode>#\ ##0;[Red]\(#\ ##0\);"-"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F-45AC-B4F3-84F4E3D93487}"/>
            </c:ext>
          </c:extLst>
        </c:ser>
        <c:ser>
          <c:idx val="1"/>
          <c:order val="1"/>
          <c:tx>
            <c:v>B • управленческий TCO</c:v>
          </c:tx>
          <c:invertIfNegative val="1"/>
          <c:cat>
            <c:strRef>
              <c:f>Итоги!$A$55:$A$57</c:f>
              <c:strCache>
                <c:ptCount val="3"/>
                <c:pt idx="0">
                  <c:v>1 год</c:v>
                </c:pt>
                <c:pt idx="1">
                  <c:v>3 года</c:v>
                </c:pt>
                <c:pt idx="2">
                  <c:v>5 лет</c:v>
                </c:pt>
              </c:strCache>
            </c:strRef>
          </c:cat>
          <c:val>
            <c:numRef>
              <c:f>Итоги!$C$55:$C$57</c:f>
              <c:numCache>
                <c:formatCode>#\ ##0;[Red]\(#\ ##0\);"-"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AF-45AC-B4F3-84F4E3D93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;[Red]\(#\ ##0\);&quot;-&quot;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7</xdr:col>
      <xdr:colOff>0</xdr:colOff>
      <xdr:row>51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685800</xdr:colOff>
      <xdr:row>18</xdr:row>
      <xdr:rowOff>83820</xdr:rowOff>
    </xdr:to>
    <xdr:sp macro="" textlink="">
      <xdr:nvSpPr>
        <xdr:cNvPr id="2087" name="Text Box 39" hidden="1">
          <a:extLst>
            <a:ext uri="{FF2B5EF4-FFF2-40B4-BE49-F238E27FC236}">
              <a16:creationId xmlns:a16="http://schemas.microsoft.com/office/drawing/2014/main" id="{601D46DF-80DE-5123-74FD-AD37327BDFD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990600</xdr:colOff>
      <xdr:row>22</xdr:row>
      <xdr:rowOff>68580</xdr:rowOff>
    </xdr:to>
    <xdr:sp macro="" textlink="">
      <xdr:nvSpPr>
        <xdr:cNvPr id="3093" name="Text Box 21" hidden="1">
          <a:extLst>
            <a:ext uri="{FF2B5EF4-FFF2-40B4-BE49-F238E27FC236}">
              <a16:creationId xmlns:a16="http://schemas.microsoft.com/office/drawing/2014/main" id="{31BCAE28-0FF9-3256-BF31-EB7A387B0DB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533400</xdr:colOff>
      <xdr:row>21</xdr:row>
      <xdr:rowOff>30480</xdr:rowOff>
    </xdr:to>
    <xdr:sp macro="" textlink="">
      <xdr:nvSpPr>
        <xdr:cNvPr id="4115" name="Text Box 19" hidden="1">
          <a:extLst>
            <a:ext uri="{FF2B5EF4-FFF2-40B4-BE49-F238E27FC236}">
              <a16:creationId xmlns:a16="http://schemas.microsoft.com/office/drawing/2014/main" id="{55A98B80-9B7D-ED4F-EDE1-AA38F4E2C0F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457200</xdr:colOff>
      <xdr:row>22</xdr:row>
      <xdr:rowOff>137160</xdr:rowOff>
    </xdr:to>
    <xdr:sp macro="" textlink="">
      <xdr:nvSpPr>
        <xdr:cNvPr id="5151" name="Text Box 31" hidden="1">
          <a:extLst>
            <a:ext uri="{FF2B5EF4-FFF2-40B4-BE49-F238E27FC236}">
              <a16:creationId xmlns:a16="http://schemas.microsoft.com/office/drawing/2014/main" id="{DBE58050-E05C-4296-45FE-33356439012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Unibot — исследовательский шаблон" id="{762582EB-16B8-4EE5-B9B8-809D0212B7B3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.xml><?xml version="1.0" encoding="utf-8"?>
<xltc:ThreadedComments xmlns:xltc="http://schemas.microsoft.com/office/spreadsheetml/2018/threadedcomments">
  <xltc:threadedComment ref="B5" dT="2026-09-22T17:13:58.052" personId="{762582EB-16B8-4EE5-B9B8-809D0212B7B3}" id="{5EB125ED-4A60-2E90-BE91-E8F5F77048C0}">
    <xltc:text>Источник: авторское учебное допущение, 22.09.2026. Не смета конкретной модели.</xltc:text>
  </xltc:threadedComment>
  <xltc:threadedComment ref="B5" dT="2026-09-22T17:13:58.082" personId="{762582EB-16B8-4EE5-B9B8-809D0212B7B3}" id="{2C00936E-E8D4-4939-563E-2443BA87CEB0}">
    <xltc:text>Источник: авторское учебное допущение, 22.09.2026. Одна и та же гипотетическая операция, а не разные классы роботов.</xltc:text>
  </xltc:threadedComment>
  <xltc:threadedComment ref="C5" dT="2026-09-22T17:13:58.093" personId="{762582EB-16B8-4EE5-B9B8-809D0212B7B3}" id="{E12DEF20-4C78-8338-9D2E-C27BE1AFB95D}">
    <xltc:text>Источник: авторское учебное допущение, 22.09.2026. Одна и та же гипотетическая операция, а не разные классы роботов.</xltc:text>
  </xltc:threadedComment>
  <xltc:threadedComment ref="B6" dT="2026-09-22T17:13:58.1" personId="{762582EB-16B8-4EE5-B9B8-809D0212B7B3}" id="{B243556E-48A8-8D59-7848-3DB85E75E2A1}">
    <xltc:text>Источник: авторское учебное допущение, 22.09.2026. В реальном проекте задайте груз / площадь, качество, сроки и границы процесса.</xltc:text>
  </xltc:threadedComment>
  <xltc:threadedComment ref="C6" dT="2026-09-22T17:13:58.114" personId="{762582EB-16B8-4EE5-B9B8-809D0212B7B3}" id="{620C291E-717A-9341-70D9-1B148BA798A0}">
    <xltc:text>Источник: авторское учебное допущение, 22.09.2026. В реальном проекте задайте груз / площадь, качество, сроки и границы процесса.</xltc:text>
  </xltc:threadedComment>
  <xltc:threadedComment ref="B7" dT="2026-09-22T17:13:58.122" personId="{762582EB-16B8-4EE5-B9B8-809D0212B7B3}" id="{F00DE4C4-2B0B-08AB-3D6F-3C3D377A2AA5}">
    <xltc:text>Источник: авторское учебное допущение, 22.09.2026. Для уборки замените на м² принятых обработок; не сравнивайте разные единицы.</xltc:text>
  </xltc:threadedComment>
  <xltc:threadedComment ref="C7" dT="2026-09-22T17:13:58.132" personId="{762582EB-16B8-4EE5-B9B8-809D0212B7B3}" id="{90479094-CED8-A195-488E-161FD4482B5D}">
    <xltc:text>Источник: авторское учебное допущение, 22.09.2026. Для уборки замените на м² принятых обработок; не сравнивайте разные единицы.</xltc:text>
  </xltc:threadedComment>
  <xltc:threadedComment ref="B8" dT="2026-09-22T17:13:58.141" personId="{762582EB-16B8-4EE5-B9B8-809D0212B7B3}" id="{8A63C459-0034-0726-6340-93EC663A31E4}">
    <xltc:text>Источник: авторское учебное допущение, 22.09.2026. Допущение. Объём всей согласованной операции, включая ручной резерв; качество одинаковое.</xltc:text>
  </xltc:threadedComment>
  <xltc:threadedComment ref="C8" dT="2026-09-22T17:13:58.155" personId="{762582EB-16B8-4EE5-B9B8-809D0212B7B3}" id="{2B3F9B88-7C1C-28C5-564E-562E8AD9BCFC}">
    <xltc:text>Источник: авторское учебное допущение, 22.09.2026. Допущение. Объём всей согласованной операции, включая ручной резерв; качество одинаковое.</xltc:text>
  </xltc:threadedComment>
  <xltc:threadedComment ref="B9" dT="2026-09-22T17:13:58.172" personId="{762582EB-16B8-4EE5-B9B8-809D0212B7B3}" id="{6ECE8DAD-5C0D-FDB7-2448-C57D71397983}">
    <xltc:text>Источник: авторское учебное допущение, 22.09.2026. Поставьте «Да» только после проверки возможности выполнить тот же объём и качество.</xltc:text>
  </xltc:threadedComment>
  <xltc:threadedComment ref="C9" dT="2026-09-22T17:13:58.181" personId="{762582EB-16B8-4EE5-B9B8-809D0212B7B3}" id="{17A570AC-59CF-4E9E-1F5B-6D6B76551EBC}">
    <xltc:text>Источник: авторское учебное допущение, 22.09.2026. Поставьте «Да» только после проверки возможности выполнить тот же объём и качество.</xltc:text>
  </xltc:threadedComment>
  <xltc:threadedComment ref="B10" dT="2026-09-22T17:13:58.19" personId="{762582EB-16B8-4EE5-B9B8-809D0212B7B3}" id="{5BE3C326-0BAD-D7B1-5C28-5EB67F70E8D2}">
    <xltc:text>Источник: авторское учебное допущение, 22.09.2026. 15% — только допущение. У обоих вариантов применяется одинаковая ставка.</xltc:text>
  </xltc:threadedComment>
  <xltc:threadedComment ref="B11" dT="2026-09-22T17:13:58.201" personId="{762582EB-16B8-4EE5-B9B8-809D0212B7B3}" id="{85D877F7-C42B-41DB-9E67-0583363F920B}">
    <xltc:text>Источник: авторское учебное допущение, 22.09.2026. Изменение с 13-го, 25-го и следующих годов эксплуатации; не прогноз инфляции.</xltc:text>
  </xltc:threadedComment>
  <xltc:threadedComment ref="C11" dT="2026-09-22T17:13:58.209" personId="{762582EB-16B8-4EE5-B9B8-809D0212B7B3}" id="{A9F1934F-FC29-202E-01AD-54987083861E}">
    <xltc:text>Источник: авторское учебное допущение, 22.09.2026. Изменение с 13-го, 25-го и следующих годов эксплуатации; не прогноз инфляции.</xltc:text>
  </xltc:threadedComment>
  <xltc:threadedComment ref="B12" dT="2026-09-22T17:13:58.219" personId="{762582EB-16B8-4EE5-B9B8-809D0212B7B3}" id="{82711089-4CC4-3973-2937-7F4F7228CF44}">
    <xltc:text>Источник: авторское учебное допущение, 22.09.2026. Включите все относимые к операции часы. Не начисляйте повторно работу внешнего пакета.</xltc:text>
  </xltc:threadedComment>
  <xltc:threadedComment ref="C12" dT="2026-09-22T17:13:58.229" personId="{762582EB-16B8-4EE5-B9B8-809D0212B7B3}" id="{D7590EB4-D262-4DFE-4702-D08BDC7D7021}">
    <xltc:text>Источник: авторское учебное допущение, 22.09.2026. Включите все относимые к операции часы. Не начисляйте повторно работу внешнего пакета.</xltc:text>
  </xltc:threadedComment>
  <xltc:threadedComment ref="B13" dT="2026-09-22T17:13:58.288" personId="{762582EB-16B8-4EE5-B9B8-809D0212B7B3}" id="{D4E285DB-5DE4-B969-E953-7DDE89569693}">
    <xltc:text>Источник: авторское учебное допущение, 22.09.2026. Управленческая стоимость ресурса; не средняя зарплата и не котировка труда.</xltc:text>
  </xltc:threadedComment>
  <xltc:threadedComment ref="C13" dT="2026-09-22T17:13:58.297" personId="{762582EB-16B8-4EE5-B9B8-809D0212B7B3}" id="{D31A64C4-5C03-B424-733E-F9C3B039C4D0}">
    <xltc:text>Источник: авторское учебное допущение, 22.09.2026. Управленческая стоимость ресурса; не средняя зарплата и не котировка труда.</xltc:text>
  </xltc:threadedComment>
  <xltc:threadedComment ref="B14" dT="2026-09-22T17:13:58.305" personId="{762582EB-16B8-4EE5-B9B8-809D0212B7B3}" id="{E6BACB85-75F8-C60F-9416-719435695FA0}">
    <xltc:text>Источник: авторское учебное допущение, 22.09.2026. 0%: фонд оплаты не меняется. Управленческий TCO всё равно учитывает стоимость этих часов.</xltc:text>
  </xltc:threadedComment>
  <xltc:threadedComment ref="C14" dT="2026-09-22T17:13:58.313" personId="{762582EB-16B8-4EE5-B9B8-809D0212B7B3}" id="{E46B2DB0-5589-B6B9-AB45-9330B7C91195}">
    <xltc:text>Источник: авторское учебное допущение, 22.09.2026. 0%: фонд оплаты не меняется. Управленческий TCO всё равно учитывает стоимость этих часов.</xltc:text>
  </xltc:threadedComment>
  <xltc:threadedComment ref="B15" dT="2026-09-22T17:13:58.322" personId="{762582EB-16B8-4EE5-B9B8-809D0212B7B3}" id="{442858FF-32BD-81CA-9D11-94E5956F697E}">
    <xltc:text>Источник: авторское учебное допущение, 22.09.2026. Отдельно от платы за запуск. Не включайте второй раз в разовые расходы.</xltc:text>
  </xltc:threadedComment>
  <xltc:threadedComment ref="C15" dT="2026-09-22T17:13:58.329" personId="{762582EB-16B8-4EE5-B9B8-809D0212B7B3}" id="{EAAA6372-83EC-ED5F-A4D1-3A456773BD71}">
    <xltc:text>Источник: авторское учебное допущение, 22.09.2026. Отдельно от платы за запуск. Не включайте второй раз в разовые расходы.</xltc:text>
  </xltc:threadedComment>
  <xltc:threadedComment ref="B16" dT="2026-09-22T17:13:58.338" personId="{762582EB-16B8-4EE5-B9B8-809D0212B7B3}" id="{2ADD0E36-9C13-B2EA-4109-67A14993B6C2}">
    <xltc:text>Источник: авторское учебное допущение, 22.09.2026. Невозвращённая доля увеличивает затраты. Проверить договор.</xltc:text>
  </xltc:threadedComment>
  <xltc:threadedComment ref="C16" dT="2026-09-22T17:13:58.348" personId="{762582EB-16B8-4EE5-B9B8-809D0212B7B3}" id="{778FD029-40B0-0628-D6A8-55D0851B001B}">
    <xltc:text>Источник: авторское учебное допущение, 22.09.2026. Невозвращённая доля увеличивает затраты. Проверить договор.</xltc:text>
  </xltc:threadedComment>
  <xltc:threadedComment ref="B17" dT="2026-09-22T17:13:58.374" personId="{762582EB-16B8-4EE5-B9B8-809D0212B7B3}" id="{F103BDB5-697A-3913-3FB8-7509AE7D4FA0}">
    <xltc:text>Источник: авторское учебное допущение, 22.09.2026. Номинальная сумма при любом из трёх самостоятельных горизонтов.</xltc:text>
  </xltc:threadedComment>
  <xltc:threadedComment ref="C17" dT="2026-09-22T17:13:58.39" personId="{762582EB-16B8-4EE5-B9B8-809D0212B7B3}" id="{04ACFDA6-2BBF-7291-2E0B-B15A8B8F82EE}">
    <xltc:text>Источник: авторское учебное допущение, 22.09.2026. Номинальная сумма при любом из трёх самостоятельных горизонтов.</xltc:text>
  </xltc:threadedComment>
  <xltc:threadedComment ref="B18" dT="2026-09-22T17:13:58.403" personId="{762582EB-16B8-4EE5-B9B8-809D0212B7B3}" id="{B33E1B8B-8500-2315-E8E1-7C62A535770C}">
    <xltc:text>Источник: авторское учебное допущение, 22.09.2026. Допущение. Не бухгалтерская стоимость и не подтверждённый выкуп.</xltc:text>
  </xltc:threadedComment>
  <xltc:threadedComment ref="C18" dT="2026-09-22T17:13:58.41" personId="{762582EB-16B8-4EE5-B9B8-809D0212B7B3}" id="{2174EFBC-FEFD-B60C-6957-593CF587C0EA}">
    <xltc:text>Источник: авторское учебное допущение, 22.09.2026. Допущение. Не бухгалтерская стоимость и не подтверждённый выкуп.</xltc:text>
  </xltc:threadedComment>
  <xltc:threadedComment ref="B19" dT="2026-09-22T17:13:58.423" personId="{762582EB-16B8-4EE5-B9B8-809D0212B7B3}" id="{0D1FE331-3AAF-01FD-5E92-37C812F5E883}">
    <xltc:text>Источник: авторское учебное допущение, 22.09.2026. Альтернатива продаже на 12-м месяце: продажи НЕ складываются.</xltc:text>
  </xltc:threadedComment>
  <xltc:threadedComment ref="C19" dT="2026-09-22T17:13:58.436" personId="{762582EB-16B8-4EE5-B9B8-809D0212B7B3}" id="{99DE6FB2-4D69-A499-6640-06000A597040}">
    <xltc:text>Источник: авторское учебное допущение, 22.09.2026. Альтернатива продаже на 12-м месяце: продажи НЕ складываются.</xltc:text>
  </xltc:threadedComment>
  <xltc:threadedComment ref="B20" dT="2026-09-22T17:13:58.444" personId="{762582EB-16B8-4EE5-B9B8-809D0212B7B3}" id="{9EC80908-C7AB-FB45-87E8-875DC151FF46}">
    <xltc:text>Источник: авторское учебное допущение, 22.09.2026. Альтернативный горизонт. При продолжении работы поступление не возникает.</xltc:text>
  </xltc:threadedComment>
  <xltc:threadedComment ref="C20" dT="2026-09-22T17:13:58.454" personId="{762582EB-16B8-4EE5-B9B8-809D0212B7B3}" id="{2D257D5F-2EB2-8628-4131-1E3EF95D8CB6}">
    <xltc:text>Источник: авторское учебное допущение, 22.09.2026. Альтернативный горизонт. При продолжении работы поступление не возникает.</xltc:text>
  </xltc:threadedComment>
  <xltc:threadedComment ref="B21" dT="2026-09-22T17:13:58.462" personId="{762582EB-16B8-4EE5-B9B8-809D0212B7B3}" id="{FAD5C060-EE33-9BA4-548B-843C35F4A54E}">
    <xltc:text>Источник: авторское учебное допущение, 22.09.2026. Только иллюстрация амортизации, не определение учётной стоимости по правилам организации.</xltc:text>
  </xltc:threadedComment>
  <xltc:threadedComment ref="C21" dT="2026-09-22T17:13:58.473" personId="{762582EB-16B8-4EE5-B9B8-809D0212B7B3}" id="{7B9B723D-C78E-959F-1546-377380EE9891}">
    <xltc:text>Источник: авторское учебное допущение, 22.09.2026. Только иллюстрация амортизации, не определение учётной стоимости по правилам организации.</xltc:text>
  </xltc:threadedComment>
  <xltc:threadedComment ref="B22" dT="2026-09-22T17:13:58.488" personId="{762582EB-16B8-4EE5-B9B8-809D0212B7B3}" id="{2E4A7265-BB64-1662-17BB-0F8F6D4E8E95}">
    <xltc:text>Источник: авторское учебное допущение, 22.09.2026. Не норматив и не гарантированный срок службы робота.</xltc:text>
  </xltc:threadedComment>
  <xltc:threadedComment ref="C22" dT="2026-09-22T17:13:58.51" personId="{762582EB-16B8-4EE5-B9B8-809D0212B7B3}" id="{AE42083B-0EAD-8732-A376-2CCF3714A1BB}">
    <xltc:text>Источник: авторское учебное допущение, 22.09.2026. Не норматив и не гарантированный срок службы робота.</xltc:text>
  </xltc:threadedComment>
  <xltc:threadedComment ref="B23" dT="2026-09-22T17:13:58.521" personId="{762582EB-16B8-4EE5-B9B8-809D0212B7B3}" id="{E2018CC9-E32F-47ED-5342-A15A004878D5}">
    <xltc:text>Источник: авторское учебное допущение, 22.09.2026. Отдельна от рыночной продажи; не включается в денежные расходы.</xltc:text>
  </xltc:threadedComment>
  <xltc:threadedComment ref="C23" dT="2026-09-22T17:13:58.532" personId="{762582EB-16B8-4EE5-B9B8-809D0212B7B3}" id="{40009531-AE2B-F02E-49A8-3CC533E19680}">
    <xltc:text>Источник: авторское учебное допущение, 22.09.2026. Отдельна от рыночной продажи; не включается в денежные расходы.</xltc:text>
  </xltc:threadedComment>
  <xltc:threadedComment ref="A29" dT="2026-09-22T17:26:01.324" personId="{762582EB-16B8-4EE5-B9B8-809D0212B7B3}" id="{AE1D5D13-891C-BF70-36DA-38F3F0E49005}">
    <xltc:text>Для реального годового/лизингового графика нужна отдельная модель фактических дат и правил прекращения. Нельзя делить предоплату на 12 и считать это реальными ежемесячными выплатами.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5" dT="2026-09-22T17:13:58.874" personId="{762582EB-16B8-4EE5-B9B8-809D0212B7B3}" id="{F13CF165-5461-0368-637D-4B5C945CD328}">
    <xltc:text>Источник: учебное допущение. В B оборудование оплачивается арендной строкой, не покупкой.</xltc:text>
  </xltc:threadedComment>
  <xltc:threadedComment ref="D5" dT="2026-09-22T17:13:58.884" personId="{762582EB-16B8-4EE5-B9B8-809D0212B7B3}" id="{0D1E6CAD-4BC8-9BBC-5825-A6B81C61DE96}">
    <xltc:text>Источник: учебное допущение. В B оборудование оплачивается арендной строкой, не покупкой.</xltc:text>
  </xltc:threadedComment>
  <xltc:threadedComment ref="B6" dT="2026-09-22T17:13:58.893" personId="{762582EB-16B8-4EE5-B9B8-809D0212B7B3}" id="{359F4DD3-08BA-81D1-E48F-A591B7A3B553}">
    <xltc:text>Источник: учебное допущение. В учебном примере входят в оборудование / аренду. В КП нужны артикулы.</xltc:text>
  </xltc:threadedComment>
  <xltc:threadedComment ref="D6" dT="2026-09-22T17:13:58.906" personId="{762582EB-16B8-4EE5-B9B8-809D0212B7B3}" id="{9492C3AD-B274-D050-FBFC-29F3D651D494}">
    <xltc:text>Источник: учебное допущение. В учебном примере входят в оборудование / аренду. В КП нужны артикулы.</xltc:text>
  </xltc:threadedComment>
  <xltc:threadedComment ref="B7" dT="2026-09-22T17:13:58.925" personId="{762582EB-16B8-4EE5-B9B8-809D0212B7B3}" id="{AF07E5CD-8588-86EB-8E1D-59269C7FC02C}">
    <xltc:text>Источник: учебное допущение. Ровно одна доставка в каждом варианте; обратная перевозка — в закрытии проекта.</xltc:text>
  </xltc:threadedComment>
  <xltc:threadedComment ref="D7" dT="2026-09-22T17:13:58.944" personId="{762582EB-16B8-4EE5-B9B8-809D0212B7B3}" id="{D67965BB-4EA0-9B16-3F00-CDACFA60A5F6}">
    <xltc:text>Источник: учебное допущение. Ровно одна доставка в каждом варианте; обратная перевозка — в закрытии проекта.</xltc:text>
  </xltc:threadedComment>
  <xltc:threadedComment ref="B8" dT="2026-09-22T17:13:58.954" personId="{762582EB-16B8-4EE5-B9B8-809D0212B7B3}" id="{171E1E08-19C3-2746-671B-43B0D782E136}">
    <xltc:text>Источник: учебное допущение. Учебное допущение: куплено внутри РФ, соответствующие суммы уже в цене поставщика.</xltc:text>
  </xltc:threadedComment>
  <xltc:threadedComment ref="D8" dT="2026-09-22T17:13:58.962" personId="{762582EB-16B8-4EE5-B9B8-809D0212B7B3}" id="{E97C15E9-40C5-8BA8-C011-EA02C8646F16}">
    <xltc:text>Источник: учебное допущение. Учебное допущение: куплено внутри РФ, соответствующие суммы уже в цене поставщика.</xltc:text>
  </xltc:threadedComment>
  <xltc:threadedComment ref="B9" dT="2026-09-22T17:13:58.975" personId="{762582EB-16B8-4EE5-B9B8-809D0212B7B3}" id="{D1409E1C-B288-858C-BBF6-95775683A356}">
    <xltc:text>Источник: учебное допущение. Одинаковый объект в A и B, без выдуманного типового процента к цене машины.</xltc:text>
  </xltc:threadedComment>
  <xltc:threadedComment ref="D9" dT="2026-09-22T17:13:58.985" personId="{762582EB-16B8-4EE5-B9B8-809D0212B7B3}" id="{5DE304FC-CFBB-4F16-CA1A-CAC06812F50E}">
    <xltc:text>Источник: учебное допущение. Одинаковый объект в A и B, без выдуманного типового процента к цене машины.</xltc:text>
  </xltc:threadedComment>
  <xltc:threadedComment ref="B10" dT="2026-09-22T17:13:59.016" personId="{762582EB-16B8-4EE5-B9B8-809D0212B7B3}" id="{0C290337-A727-14F9-9598-B61C2BEEA3CA}">
    <xltc:text>Источник: учебное допущение. В примере включает начальное обучение; не тариф для любого робота.</xltc:text>
  </xltc:threadedComment>
  <xltc:threadedComment ref="D10" dT="2026-09-22T17:13:59.036" personId="{762582EB-16B8-4EE5-B9B8-809D0212B7B3}" id="{DED87479-9726-F5B3-5878-D8A9CC0DC08E}">
    <xltc:text>Источник: учебное допущение. В примере включает начальное обучение; не тариф для любого робота.</xltc:text>
  </xltc:threadedComment>
  <xltc:threadedComment ref="B11" dT="2026-09-22T17:13:59.059" personId="{762582EB-16B8-4EE5-B9B8-809D0212B7B3}" id="{6E260EA3-7843-B515-AD5F-2BBF98B7D414}">
    <xltc:text>Источник: учебное допущение. Учебный простой сценарий без отдельной разработки. Для реального проекта проверить.</xltc:text>
  </xltc:threadedComment>
  <xltc:threadedComment ref="D11" dT="2026-09-22T17:13:59.07" personId="{762582EB-16B8-4EE5-B9B8-809D0212B7B3}" id="{68B4DD55-AA79-4055-55B9-9E2B0492024E}">
    <xltc:text>Источник: учебное допущение. Учебный простой сценарий без отдельной разработки. Для реального проекта проверить.</xltc:text>
  </xltc:threadedComment>
  <xltc:threadedComment ref="B12" dT="2026-09-22T17:13:59.084" personId="{762582EB-16B8-4EE5-B9B8-809D0212B7B3}" id="{5B9DBC2B-FB81-5B9D-6326-750485049E90}">
    <xltc:text>Источник: учебное допущение. Уже учтено строкой «Настройка и запуск».</xltc:text>
  </xltc:threadedComment>
  <xltc:threadedComment ref="D12" dT="2026-09-22T17:13:59.094" personId="{762582EB-16B8-4EE5-B9B8-809D0212B7B3}" id="{B3A35DEC-5D33-8C03-48F9-05DBB9FB64D4}">
    <xltc:text>Источник: учебное допущение. Уже учтено строкой «Настройка и запуск».</xltc:text>
  </xltc:threadedComment>
  <xltc:threadedComment ref="B13" dT="2026-09-22T17:13:59.105" personId="{762582EB-16B8-4EE5-B9B8-809D0212B7B3}" id="{3B4348B4-2790-D460-A27F-F01777CDFFBC}">
    <xltc:text>Источник: учебное допущение. Самостоятельный непересекающийся набор работ в этом примере.</xltc:text>
  </xltc:threadedComment>
  <xltc:threadedComment ref="D13" dT="2026-09-22T17:13:59.112" personId="{762582EB-16B8-4EE5-B9B8-809D0212B7B3}" id="{6D0F775A-E22D-6B99-7317-300CED768D65}">
    <xltc:text>Источник: учебное допущение. Самостоятельный непересекающийся набор работ в этом примере.</xltc:text>
  </xltc:threadedComment>
  <xltc:threadedComment ref="B14" dT="2026-09-22T17:13:59.122" personId="{762582EB-16B8-4EE5-B9B8-809D0212B7B3}" id="{386706C2-5982-0335-4940-57DCC863061F}">
    <xltc:text>Источник: учебное допущение. При появлении дополнительной строки не оставляйте её без основания.</xltc:text>
  </xltc:threadedComment>
  <xltc:threadedComment ref="D14" dT="2026-09-22T17:13:59.129" personId="{762582EB-16B8-4EE5-B9B8-809D0212B7B3}" id="{56316808-304F-F022-2B0B-C56FDE31D35F}">
    <xltc:text>Источник: учебное допущение. При появлении дополнительной строки не оставляйте её без основания.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B5" dT="2026-09-22T17:13:59.426" personId="{762582EB-16B8-4EE5-B9B8-809D0212B7B3}" id="{55A28A98-D115-D34C-16A4-FFBF1531C62F}">
    <xltc:text>Учебное допущение; источники рыночных наблюдений хранятся отдельно. Одна и та же гипотетическая машина и услуга. Не рыночная смета конкретной модели.</xltc:text>
  </xltc:threadedComment>
  <xltc:threadedComment ref="E5" dT="2026-09-22T17:13:59.436" personId="{762582EB-16B8-4EE5-B9B8-809D0212B7B3}" id="{C6AE7522-8813-61CE-6145-74AC569C4CD9}">
    <xltc:text>Учебное допущение; источники рыночных наблюдений хранятся отдельно. Одна и та же гипотетическая машина и услуга. Не рыночная смета конкретной модели.</xltc:text>
  </xltc:threadedComment>
  <xltc:threadedComment ref="B6" dT="2026-09-22T17:13:59.458" personId="{762582EB-16B8-4EE5-B9B8-809D0212B7B3}" id="{560B9ACB-8600-3ACA-1856-DBBA3EB1A921}">
    <xltc:text>Учебное допущение; источники рыночных наблюдений хранятся отдельно. В B сервис предполагается включённым в аренду. Подтвердить состав, регион и исключения.</xltc:text>
  </xltc:threadedComment>
  <xltc:threadedComment ref="E6" dT="2026-09-22T17:13:59.472" personId="{762582EB-16B8-4EE5-B9B8-809D0212B7B3}" id="{0BE96F40-88B7-185C-B09F-58E7403A0A09}">
    <xltc:text>Учебное допущение; источники рыночных наблюдений хранятся отдельно. В B сервис предполагается включённым в аренду. Подтвердить состав, регион и исключения.</xltc:text>
  </xltc:threadedComment>
  <xltc:threadedComment ref="B7" dT="2026-09-22T17:13:59.499" personId="{762582EB-16B8-4EE5-B9B8-809D0212B7B3}" id="{3C713CF9-E6B5-7C59-1C09-CB663DA451DE}">
    <xltc:text>Учебное допущение; источники рыночных наблюдений хранятся отдельно. В обеих схемах сверх пакета; крупные замены — отдельным календарём.</xltc:text>
  </xltc:threadedComment>
  <xltc:threadedComment ref="E7" dT="2026-09-22T17:13:59.507" personId="{762582EB-16B8-4EE5-B9B8-809D0212B7B3}" id="{4B39A63C-CC7A-DAD1-74BC-689BA9732F4B}">
    <xltc:text>Учебное допущение; источники рыночных наблюдений хранятся отдельно. В обеих схемах сверх пакета; крупные замены — отдельным календарём.</xltc:text>
  </xltc:threadedComment>
  <xltc:threadedComment ref="B8" dT="2026-09-22T17:13:59.534" personId="{762582EB-16B8-4EE5-B9B8-809D0212B7B3}" id="{4B2706DF-4F2D-2AD3-A63F-2658806098B8}">
    <xltc:text>Учебное допущение; источники рыночных наблюдений хранятся отдельно. Одинаковый объём и тарифная база; в реальности нужен замер.</xltc:text>
  </xltc:threadedComment>
  <xltc:threadedComment ref="E8" dT="2026-09-22T17:13:59.559" personId="{762582EB-16B8-4EE5-B9B8-809D0212B7B3}" id="{4F4A0F60-4A53-C657-3C7C-7E4A7D9D6B6F}">
    <xltc:text>Учебное допущение; источники рыночных наблюдений хранятся отдельно. Одинаковый объём и тарифная база; в реальности нужен замер.</xltc:text>
  </xltc:threadedComment>
  <xltc:threadedComment ref="B9" dT="2026-09-22T17:13:59.597" personId="{762582EB-16B8-4EE5-B9B8-809D0212B7B3}" id="{64C15D24-1415-145A-FD55-2FF3657301EF}">
    <xltc:text>Учебное допущение; источники рыночных наблюдений хранятся отдельно. В учебном примере помесячная оплата. При годовой предоплате используйте календарь.</xltc:text>
  </xltc:threadedComment>
  <xltc:threadedComment ref="E9" dT="2026-09-22T17:13:59.608" personId="{762582EB-16B8-4EE5-B9B8-809D0212B7B3}" id="{B5A3CF4F-9105-2EFA-4E68-72E9004A90EB}">
    <xltc:text>Учебное допущение; источники рыночных наблюдений хранятся отдельно. В учебном примере помесячная оплата. При годовой предоплате используйте календарь.</xltc:text>
  </xltc:threadedComment>
  <xltc:threadedComment ref="B10" dT="2026-09-22T17:13:59.629" personId="{762582EB-16B8-4EE5-B9B8-809D0212B7B3}" id="{BF84E4F7-620F-EA9F-7E29-FE93FA652D96}">
    <xltc:text>Учебное допущение; источники рыночных наблюдений хранятся отдельно. Предполагаются внутри программного пакета; не считать второй раз.</xltc:text>
  </xltc:threadedComment>
  <xltc:threadedComment ref="E10" dT="2026-09-22T17:13:59.646" personId="{762582EB-16B8-4EE5-B9B8-809D0212B7B3}" id="{3007D763-C2C5-1E29-8FF8-24498F92874E}">
    <xltc:text>Учебное допущение; источники рыночных наблюдений хранятся отдельно. Предполагаются внутри программного пакета; не считать второй раз.</xltc:text>
  </xltc:threadedComment>
  <xltc:threadedComment ref="B11" dT="2026-09-22T17:13:59.677" personId="{762582EB-16B8-4EE5-B9B8-809D0212B7B3}" id="{CE8CD23C-AB95-6162-27C7-07FBA0317609}">
    <xltc:text>Учебное допущение; источники рыночных наблюдений хранятся отдельно. Денежный резерв на счёте не является расходом. Фактические резервные работы внесите сюда или в календарь.</xltc:text>
  </xltc:threadedComment>
  <xltc:threadedComment ref="E11" dT="2026-09-22T17:13:59.69" personId="{762582EB-16B8-4EE5-B9B8-809D0212B7B3}" id="{983ECC2D-4B9A-7DB9-1C08-413C6B13C3C9}">
    <xltc:text>Учебное допущение; источники рыночных наблюдений хранятся отдельно. Денежный резерв на счёте не является расходом. Фактические резервные работы внесите сюда или в календарь.</xltc:text>
  </xltc:threadedComment>
  <xltc:threadedComment ref="B12" dT="2026-09-22T17:13:59.717" personId="{762582EB-16B8-4EE5-B9B8-809D0212B7B3}" id="{C969CCC2-0AAF-6D28-CDA7-17992E66E521}">
    <xltc:text>Учебное допущение; источники рыночных наблюдений хранятся отдельно. Для расчётного примера исключено. В реальности зависит от текучести и изменения ПО.</xltc:text>
  </xltc:threadedComment>
  <xltc:threadedComment ref="E12" dT="2026-09-22T17:13:59.726" personId="{762582EB-16B8-4EE5-B9B8-809D0212B7B3}" id="{4D1DE4D0-A2A9-938A-8564-F010B9CE7832}">
    <xltc:text>Учебное допущение; источники рыночных наблюдений хранятся отдельно. Для расчётного примера исключено. В реальности зависит от текучести и изменения ПО.</xltc:text>
  </xltc:threadedComment>
  <xltc:threadedComment ref="B13" dT="2026-09-22T17:13:59.754" personId="{762582EB-16B8-4EE5-B9B8-809D0212B7B3}" id="{C18153D5-A9B9-1A60-1F5F-5DD136F24396}">
    <xltc:text>Учебное допущение; источники рыночных наблюдений хранятся отдельно. Например, страхование, платное хранение; не считать обязательными без задания.</xltc:text>
  </xltc:threadedComment>
  <xltc:threadedComment ref="E13" dT="2026-09-22T17:13:59.768" personId="{762582EB-16B8-4EE5-B9B8-809D0212B7B3}" id="{CFFDD814-A31C-FE94-98FC-C587C5AF4F6C}">
    <xltc:text>Учебное допущение; источники рыночных наблюдений хранятся отдельно. Например, страхование, платное хранение; не считать обязательными без задания.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A5" dT="2026-09-22T17:14:00.337" personId="{762582EB-16B8-4EE5-B9B8-809D0212B7B3}" id="{1193E591-8356-563D-FF7A-1961D2AC7DF0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5" dT="2026-09-22T17:14:00.354" personId="{762582EB-16B8-4EE5-B9B8-809D0212B7B3}" id="{EE32A268-71D6-9846-2755-E68B6CBF8099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5" dT="2026-09-22T17:14:00.366" personId="{762582EB-16B8-4EE5-B9B8-809D0212B7B3}" id="{CF90ED2C-6F67-4C1E-7F62-39A7C06550F8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6" dT="2026-09-22T17:14:00.379" personId="{762582EB-16B8-4EE5-B9B8-809D0212B7B3}" id="{6F0B439E-A404-1064-8F62-DD0AB25C8C92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6" dT="2026-09-22T17:14:00.389" personId="{762582EB-16B8-4EE5-B9B8-809D0212B7B3}" id="{B798A0AA-8CA3-E3EF-EFB3-958D91293C41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6" dT="2026-09-22T17:14:00.402" personId="{762582EB-16B8-4EE5-B9B8-809D0212B7B3}" id="{8FB45B9F-43B8-0430-6635-52919486BCD0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7" dT="2026-09-22T17:14:00.413" personId="{762582EB-16B8-4EE5-B9B8-809D0212B7B3}" id="{CF0C506A-E6FE-BE1E-805A-DBB6A5BBC1C4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7" dT="2026-09-22T17:14:00.43" personId="{762582EB-16B8-4EE5-B9B8-809D0212B7B3}" id="{B88061CA-E8A9-85BA-B0DA-A3C6DDAF34A5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7" dT="2026-09-22T17:14:00.439" personId="{762582EB-16B8-4EE5-B9B8-809D0212B7B3}" id="{21E1D438-CD0B-6598-7F36-B61EC374916F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8" dT="2026-09-22T17:14:00.452" personId="{762582EB-16B8-4EE5-B9B8-809D0212B7B3}" id="{9A32DC18-EDF4-D775-1265-98359BCD07F4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8" dT="2026-09-22T17:14:00.463" personId="{762582EB-16B8-4EE5-B9B8-809D0212B7B3}" id="{B8FC548F-15C2-1798-F7FA-B2580EF8BFED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8" dT="2026-09-22T17:14:00.473" personId="{762582EB-16B8-4EE5-B9B8-809D0212B7B3}" id="{59AF643E-AB65-8AA5-ECCA-B236CDFF706D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9" dT="2026-09-22T17:14:00.484" personId="{762582EB-16B8-4EE5-B9B8-809D0212B7B3}" id="{3AB1062D-489C-8FDB-B238-A3F3DE34DDBC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9" dT="2026-09-22T17:14:00.494" personId="{762582EB-16B8-4EE5-B9B8-809D0212B7B3}" id="{FED576A4-6BB6-04D9-52F4-5759E1164D75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9" dT="2026-09-22T17:14:00.502" personId="{762582EB-16B8-4EE5-B9B8-809D0212B7B3}" id="{80BABB2C-D13F-A0BD-9809-4DD2F6CE4D43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10" dT="2026-09-22T17:14:00.512" personId="{762582EB-16B8-4EE5-B9B8-809D0212B7B3}" id="{6F53AEFF-7C5C-325D-2B46-F9BF1C74E4AA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10" dT="2026-09-22T17:14:00.519" personId="{762582EB-16B8-4EE5-B9B8-809D0212B7B3}" id="{CF630C1B-F385-18FC-4A30-4A87153F0159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10" dT="2026-09-22T17:14:00.535" personId="{762582EB-16B8-4EE5-B9B8-809D0212B7B3}" id="{968B0610-FF06-C7EE-FB67-DB5620A48D3F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11" dT="2026-09-22T17:14:00.544" personId="{762582EB-16B8-4EE5-B9B8-809D0212B7B3}" id="{EB4660CD-C963-99EB-BF7A-5C875CA3099A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11" dT="2026-09-22T17:14:00.553" personId="{762582EB-16B8-4EE5-B9B8-809D0212B7B3}" id="{FB8BE6A1-A232-D9FD-23E4-5E1FC826C1A8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11" dT="2026-09-22T17:14:00.566" personId="{762582EB-16B8-4EE5-B9B8-809D0212B7B3}" id="{8FD14F25-46B5-05B8-FCEF-349B309006DD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12" dT="2026-09-22T17:14:00.574" personId="{762582EB-16B8-4EE5-B9B8-809D0212B7B3}" id="{B422142C-16C1-21E4-571E-4F3F6E322016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12" dT="2026-09-22T17:14:00.59" personId="{762582EB-16B8-4EE5-B9B8-809D0212B7B3}" id="{5D12983A-3364-8D4F-0B58-9CA23234764E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12" dT="2026-09-22T17:14:00.604" personId="{762582EB-16B8-4EE5-B9B8-809D0212B7B3}" id="{5AB28E02-54D3-AA8F-0FA2-B252CF0C7545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13" dT="2026-09-22T17:14:00.621" personId="{762582EB-16B8-4EE5-B9B8-809D0212B7B3}" id="{26954428-29AB-9C55-A5FC-CD09D63C3DFD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13" dT="2026-09-22T17:14:00.637" personId="{762582EB-16B8-4EE5-B9B8-809D0212B7B3}" id="{C9DB8320-EC50-73F3-8EAA-49DC7DE4D435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13" dT="2026-09-22T17:14:00.651" personId="{762582EB-16B8-4EE5-B9B8-809D0212B7B3}" id="{71410736-1A83-6F8D-8C25-72AC295884A9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A14" dT="2026-09-22T17:14:00.664" personId="{762582EB-16B8-4EE5-B9B8-809D0212B7B3}" id="{C974DDEA-9ABF-B549-A92E-E691D9ACB8EF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C14" dT="2026-09-22T17:14:00.675" personId="{762582EB-16B8-4EE5-B9B8-809D0212B7B3}" id="{07DFB057-7749-FA9D-0D6E-079F3CA7740E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  <xltc:threadedComment ref="D14" dT="2026-09-22T17:14:00.695" personId="{762582EB-16B8-4EE5-B9B8-809D0212B7B3}" id="{839F0B32-63B3-B1F7-D79F-5F4658EB32F6}">
    <xltc:text>Источник: учебное допущение / пустая строка календаря. Указать месяц и актуальное КП. Не дублировать оплаченный сервис или расходники.</xltc:text>
  </xltc:threadedComment>
</xltc: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595d7dcb9f5248de" Type="http://schemas.microsoft.com/office/2017/10/relationships/threadedComment" Target="../threadedcomments/threadedcomment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633b6cf18f76469b" Type="http://schemas.microsoft.com/office/2017/10/relationships/threadedComment" Target="../threadedcomments/threadedcomment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052d366851a547f2" Type="http://schemas.microsoft.com/office/2017/10/relationships/threadedComment" Target="../threadedcomments/threadedcomment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Relationship Id="R15fe691bffd749aa" Type="http://schemas.microsoft.com/office/2017/10/relationships/threadedComment" Target="../threadedcomments/threadedcomment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workbookViewId="0">
      <selection sqref="A1:G1"/>
    </sheetView>
  </sheetViews>
  <sheetFormatPr defaultRowHeight="13.8"/>
  <cols>
    <col min="1" max="1" width="51" customWidth="1"/>
    <col min="2" max="7" width="21" customWidth="1"/>
  </cols>
  <sheetData>
    <row r="1" spans="1:7" ht="22.35" customHeight="1">
      <c r="A1" s="23" t="s">
        <v>0</v>
      </c>
      <c r="B1" s="23"/>
      <c r="C1" s="23"/>
      <c r="D1" s="23"/>
      <c r="E1" s="23"/>
      <c r="F1" s="23"/>
      <c r="G1" s="23"/>
    </row>
    <row r="2" spans="1:7" ht="25.65" customHeight="1">
      <c r="A2" s="24" t="s">
        <v>229</v>
      </c>
      <c r="B2" s="24"/>
      <c r="C2" s="24"/>
      <c r="D2" s="24"/>
      <c r="E2" s="24"/>
      <c r="F2" s="24"/>
      <c r="G2" s="24"/>
    </row>
    <row r="3" spans="1:7" ht="19.2" customHeight="1">
      <c r="A3" s="1"/>
      <c r="B3" s="1"/>
      <c r="C3" s="1"/>
      <c r="D3" s="1"/>
      <c r="E3" s="1"/>
      <c r="F3" s="1"/>
      <c r="G3" s="1"/>
    </row>
    <row r="4" spans="1:7" ht="31.9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ht="19.2" customHeight="1">
      <c r="A5" s="1" t="s">
        <v>8</v>
      </c>
      <c r="B5" s="1">
        <v>12</v>
      </c>
      <c r="C5" s="1">
        <v>36</v>
      </c>
      <c r="D5" s="1">
        <v>60</v>
      </c>
      <c r="E5" s="1">
        <v>12</v>
      </c>
      <c r="F5" s="1">
        <v>36</v>
      </c>
      <c r="G5" s="1">
        <v>60</v>
      </c>
    </row>
    <row r="6" spans="1:7" ht="19.2" customHeight="1">
      <c r="A6" s="1" t="s">
        <v>9</v>
      </c>
      <c r="B6" s="1" t="s">
        <v>10</v>
      </c>
      <c r="C6" s="1" t="s">
        <v>10</v>
      </c>
      <c r="D6" s="1" t="s">
        <v>10</v>
      </c>
      <c r="E6" s="1" t="s">
        <v>11</v>
      </c>
      <c r="F6" s="1" t="s">
        <v>11</v>
      </c>
      <c r="G6" s="1" t="s">
        <v>11</v>
      </c>
    </row>
    <row r="7" spans="1:7" ht="25.65" customHeight="1">
      <c r="A7" s="1" t="s">
        <v>12</v>
      </c>
      <c r="B7" s="5">
        <f>Разовые!B15</f>
        <v>0</v>
      </c>
      <c r="C7" s="5">
        <f>Разовые!B15</f>
        <v>0</v>
      </c>
      <c r="D7" s="5">
        <f>Разовые!B15</f>
        <v>0</v>
      </c>
      <c r="E7" s="5">
        <f>Разовые!D15</f>
        <v>0</v>
      </c>
      <c r="F7" s="5">
        <f>Разовые!D15</f>
        <v>0</v>
      </c>
      <c r="G7" s="5">
        <f>Разовые!D15</f>
        <v>0</v>
      </c>
    </row>
    <row r="8" spans="1:7" ht="25.65" customHeight="1">
      <c r="A8" s="1" t="s">
        <v>13</v>
      </c>
      <c r="B8" s="5">
        <f>Ежемесячные!D15</f>
        <v>0</v>
      </c>
      <c r="C8" s="5">
        <f>Ежемесячные!D15</f>
        <v>0</v>
      </c>
      <c r="D8" s="5">
        <f>Ежемесячные!D15</f>
        <v>0</v>
      </c>
      <c r="E8" s="5">
        <f>Ежемесячные!G15</f>
        <v>0</v>
      </c>
      <c r="F8" s="5">
        <f>Ежемесячные!G15</f>
        <v>0</v>
      </c>
      <c r="G8" s="5">
        <f>Ежемесячные!G15</f>
        <v>0</v>
      </c>
    </row>
    <row r="9" spans="1:7" ht="25.65" customHeight="1">
      <c r="A9" s="1" t="s">
        <v>14</v>
      </c>
      <c r="B9" s="5">
        <f>Ежемесячные!D18</f>
        <v>0</v>
      </c>
      <c r="C9" s="5">
        <f>Ежемесячные!D18</f>
        <v>0</v>
      </c>
      <c r="D9" s="5">
        <f>Ежемесячные!D18</f>
        <v>0</v>
      </c>
      <c r="E9" s="5">
        <f>Ежемесячные!G18</f>
        <v>0</v>
      </c>
      <c r="F9" s="5">
        <f>Ежемесячные!G18</f>
        <v>0</v>
      </c>
      <c r="G9" s="5">
        <f>Ежемесячные!G18</f>
        <v>0</v>
      </c>
    </row>
    <row r="10" spans="1:7" ht="25.65" customHeight="1">
      <c r="A10" s="1" t="s">
        <v>15</v>
      </c>
      <c r="B10" s="5">
        <f>SUMIF(Замены!$A$5:$A$14,"&lt;="&amp;B$5,Замены!$C$5:$C$14)</f>
        <v>0</v>
      </c>
      <c r="C10" s="5">
        <f>SUMIF(Замены!$A$5:$A$14,"&lt;="&amp;C$5,Замены!$C$5:$C$14)</f>
        <v>0</v>
      </c>
      <c r="D10" s="5">
        <f>SUMIF(Замены!$A$5:$A$14,"&lt;="&amp;D$5,Замены!$C$5:$C$14)</f>
        <v>0</v>
      </c>
      <c r="E10" s="5">
        <f>SUMIF(Замены!$A$5:$A$14,"&lt;="&amp;E$5,Замены!$D$5:$D$14)</f>
        <v>0</v>
      </c>
      <c r="F10" s="5">
        <f>SUMIF(Замены!$A$5:$A$14,"&lt;="&amp;F$5,Замены!$D$5:$D$14)</f>
        <v>0</v>
      </c>
      <c r="G10" s="5">
        <f>SUMIF(Замены!$A$5:$A$14,"&lt;="&amp;G$5,Замены!$D$5:$D$14)</f>
        <v>0</v>
      </c>
    </row>
    <row r="11" spans="1:7" ht="25.65" customHeight="1">
      <c r="A11" s="1" t="s">
        <v>16</v>
      </c>
      <c r="B11" s="5">
        <f>INDEX('Поток 60 мес'!$F$5:$F$65,B$5+1)</f>
        <v>0</v>
      </c>
      <c r="C11" s="5">
        <f>INDEX('Поток 60 мес'!$F$5:$F$65,C$5+1)</f>
        <v>0</v>
      </c>
      <c r="D11" s="5">
        <f>INDEX('Поток 60 мес'!$F$5:$F$65,D$5+1)</f>
        <v>0</v>
      </c>
      <c r="E11" s="5">
        <f>INDEX('Поток 60 мес'!$O$5:$O$65,E$5+1)</f>
        <v>0</v>
      </c>
      <c r="F11" s="5">
        <f>INDEX('Поток 60 мес'!$O$5:$O$65,F$5+1)</f>
        <v>0</v>
      </c>
      <c r="G11" s="5">
        <f>INDEX('Поток 60 мес'!$O$5:$O$65,G$5+1)</f>
        <v>0</v>
      </c>
    </row>
    <row r="12" spans="1:7" ht="25.65" customHeight="1">
      <c r="A12" s="1" t="s">
        <v>17</v>
      </c>
      <c r="B12" s="5">
        <f>INDEX('Поток 60 мес'!$H$5:$H$65,B$5+1)-B11</f>
        <v>0</v>
      </c>
      <c r="C12" s="5">
        <f>INDEX('Поток 60 мес'!$H$5:$H$65,C$5+1)-C11</f>
        <v>0</v>
      </c>
      <c r="D12" s="5">
        <f>INDEX('Поток 60 мес'!$H$5:$H$65,D$5+1)-D11</f>
        <v>0</v>
      </c>
      <c r="E12" s="5">
        <f>INDEX('Поток 60 мес'!$Q$5:$Q$65,E$5+1)-E11</f>
        <v>0</v>
      </c>
      <c r="F12" s="5">
        <f>INDEX('Поток 60 мес'!$Q$5:$Q$65,F$5+1)-F11</f>
        <v>0</v>
      </c>
      <c r="G12" s="5">
        <f>INDEX('Поток 60 мес'!$Q$5:$Q$65,G$5+1)-G11</f>
        <v>0</v>
      </c>
    </row>
    <row r="13" spans="1:7" ht="25.65" customHeight="1">
      <c r="A13" s="1" t="s">
        <v>18</v>
      </c>
      <c r="B13" s="5">
        <f>Вводные!B17</f>
        <v>0</v>
      </c>
      <c r="C13" s="5">
        <f>Вводные!B17</f>
        <v>0</v>
      </c>
      <c r="D13" s="5">
        <f>Вводные!B17</f>
        <v>0</v>
      </c>
      <c r="E13" s="5">
        <f>Вводные!C17</f>
        <v>0</v>
      </c>
      <c r="F13" s="5">
        <f>Вводные!C17</f>
        <v>0</v>
      </c>
      <c r="G13" s="5">
        <f>Вводные!C17</f>
        <v>0</v>
      </c>
    </row>
    <row r="14" spans="1:7" ht="25.65" customHeight="1">
      <c r="A14" s="1" t="s">
        <v>19</v>
      </c>
      <c r="B14" s="5">
        <f>-Вводные!B18</f>
        <v>0</v>
      </c>
      <c r="C14" s="5">
        <f>-Вводные!B19</f>
        <v>0</v>
      </c>
      <c r="D14" s="5">
        <f>-Вводные!B20</f>
        <v>0</v>
      </c>
      <c r="E14" s="5">
        <f>-Вводные!C18</f>
        <v>0</v>
      </c>
      <c r="F14" s="5">
        <f>-Вводные!C19</f>
        <v>0</v>
      </c>
      <c r="G14" s="5">
        <f>-Вводные!C20</f>
        <v>0</v>
      </c>
    </row>
    <row r="15" spans="1:7" ht="25.65" customHeight="1">
      <c r="A15" s="1" t="s">
        <v>20</v>
      </c>
      <c r="B15" s="5">
        <f>Вводные!B15*(1-Вводные!B16)</f>
        <v>0</v>
      </c>
      <c r="C15" s="5">
        <f>Вводные!B15*(1-Вводные!B16)</f>
        <v>0</v>
      </c>
      <c r="D15" s="5">
        <f>Вводные!B15*(1-Вводные!B16)</f>
        <v>0</v>
      </c>
      <c r="E15" s="5">
        <f>Вводные!C15*(1-Вводные!C16)</f>
        <v>0</v>
      </c>
      <c r="F15" s="5">
        <f>Вводные!C15*(1-Вводные!C16)</f>
        <v>0</v>
      </c>
      <c r="G15" s="5">
        <f>Вводные!C15*(1-Вводные!C16)</f>
        <v>0</v>
      </c>
    </row>
    <row r="16" spans="1:7" ht="25.65" customHeight="1">
      <c r="A16" s="12" t="s">
        <v>21</v>
      </c>
      <c r="B16" s="16">
        <f t="shared" ref="B16:G16" si="0">SUM(B11:B15)</f>
        <v>0</v>
      </c>
      <c r="C16" s="16">
        <f t="shared" si="0"/>
        <v>0</v>
      </c>
      <c r="D16" s="16">
        <f t="shared" si="0"/>
        <v>0</v>
      </c>
      <c r="E16" s="16">
        <f t="shared" si="0"/>
        <v>0</v>
      </c>
      <c r="F16" s="16">
        <f t="shared" si="0"/>
        <v>0</v>
      </c>
      <c r="G16" s="16">
        <f t="shared" si="0"/>
        <v>0</v>
      </c>
    </row>
    <row r="17" spans="1:7" ht="25.65" customHeight="1">
      <c r="A17" s="12" t="s">
        <v>22</v>
      </c>
      <c r="B17" s="16">
        <f t="shared" ref="B17:G17" si="1">SUM(B11,B13:B15)</f>
        <v>0</v>
      </c>
      <c r="C17" s="16">
        <f t="shared" si="1"/>
        <v>0</v>
      </c>
      <c r="D17" s="16">
        <f t="shared" si="1"/>
        <v>0</v>
      </c>
      <c r="E17" s="16">
        <f t="shared" si="1"/>
        <v>0</v>
      </c>
      <c r="F17" s="16">
        <f t="shared" si="1"/>
        <v>0</v>
      </c>
      <c r="G17" s="16">
        <f t="shared" si="1"/>
        <v>0</v>
      </c>
    </row>
    <row r="18" spans="1:7" ht="25.65" customHeight="1">
      <c r="A18" s="1" t="s">
        <v>23</v>
      </c>
      <c r="B18" s="15">
        <f t="shared" ref="B18:G18" si="2">B16/B$5</f>
        <v>0</v>
      </c>
      <c r="C18" s="15">
        <f t="shared" si="2"/>
        <v>0</v>
      </c>
      <c r="D18" s="15">
        <f t="shared" si="2"/>
        <v>0</v>
      </c>
      <c r="E18" s="15">
        <f t="shared" si="2"/>
        <v>0</v>
      </c>
      <c r="F18" s="15">
        <f t="shared" si="2"/>
        <v>0</v>
      </c>
      <c r="G18" s="15">
        <f t="shared" si="2"/>
        <v>0</v>
      </c>
    </row>
    <row r="19" spans="1:7" ht="25.65" customHeight="1">
      <c r="A19" s="1" t="s">
        <v>24</v>
      </c>
      <c r="B19" s="5">
        <f>SUM(B11,B13)+Вводные!B15</f>
        <v>0</v>
      </c>
      <c r="C19" s="5">
        <f>SUM(C11,C13)+Вводные!B15</f>
        <v>0</v>
      </c>
      <c r="D19" s="5">
        <f>SUM(D11,D13)+Вводные!B15</f>
        <v>0</v>
      </c>
      <c r="E19" s="5">
        <f>SUM(E11,E13)+Вводные!C15</f>
        <v>0</v>
      </c>
      <c r="F19" s="5">
        <f>SUM(F11,F13)+Вводные!C15</f>
        <v>0</v>
      </c>
      <c r="G19" s="5">
        <f>SUM(G11,G13)+Вводные!C15</f>
        <v>0</v>
      </c>
    </row>
    <row r="20" spans="1:7" ht="25.65" customHeight="1">
      <c r="A20" s="1" t="s">
        <v>25</v>
      </c>
      <c r="B20" s="5">
        <f>Вводные!B15*Вводные!B16</f>
        <v>0</v>
      </c>
      <c r="C20" s="5">
        <f>Вводные!B15*Вводные!B16</f>
        <v>0</v>
      </c>
      <c r="D20" s="5">
        <f>Вводные!B15*Вводные!B16</f>
        <v>0</v>
      </c>
      <c r="E20" s="5">
        <f>Вводные!C15*Вводные!C16</f>
        <v>0</v>
      </c>
      <c r="F20" s="5">
        <f>Вводные!C15*Вводные!C16</f>
        <v>0</v>
      </c>
      <c r="G20" s="5">
        <f>Вводные!C15*Вводные!C16</f>
        <v>0</v>
      </c>
    </row>
    <row r="21" spans="1:7" ht="25.65" customHeight="1">
      <c r="A21" s="1" t="s">
        <v>26</v>
      </c>
      <c r="B21" s="5">
        <f>IF(1+Вводные!$B$10&gt;0,INDEX('Поток 60 мес'!$I$5:$I$65,B$5+1)+Вводные!B15+(B13+B14-B20)/(1+Вводные!$B$10)^(B$5/Вводные!$B$24),"")</f>
        <v>0</v>
      </c>
      <c r="C21" s="5">
        <f>IF(1+Вводные!$B$10&gt;0,INDEX('Поток 60 мес'!$I$5:$I$65,C$5+1)+Вводные!B15+(C13+C14-C20)/(1+Вводные!$B$10)^(C$5/Вводные!$B$24),"")</f>
        <v>0</v>
      </c>
      <c r="D21" s="5">
        <f>IF(1+Вводные!$B$10&gt;0,INDEX('Поток 60 мес'!$I$5:$I$65,D$5+1)+Вводные!B15+(D13+D14-D20)/(1+Вводные!$B$10)^(D$5/Вводные!$B$24),"")</f>
        <v>0</v>
      </c>
      <c r="E21" s="5">
        <f>IF(1+Вводные!$B$10&gt;0,INDEX('Поток 60 мес'!$R$5:$R$65,E$5+1)+Вводные!C15+(E13+E14-E20)/(1+Вводные!$B$10)^(E$5/Вводные!$B$24),"")</f>
        <v>0</v>
      </c>
      <c r="F21" s="5">
        <f>IF(1+Вводные!$B$10&gt;0,INDEX('Поток 60 мес'!$R$5:$R$65,F$5+1)+Вводные!C15+(F13+F14-F20)/(1+Вводные!$B$10)^(F$5/Вводные!$B$24),"")</f>
        <v>0</v>
      </c>
      <c r="G21" s="5">
        <f>IF(1+Вводные!$B$10&gt;0,INDEX('Поток 60 мес'!$R$5:$R$65,G$5+1)+Вводные!C15+(G13+G14-G20)/(1+Вводные!$B$10)^(G$5/Вводные!$B$24),"")</f>
        <v>0</v>
      </c>
    </row>
    <row r="22" spans="1:7" ht="25.65" customHeight="1">
      <c r="A22" s="1" t="s">
        <v>27</v>
      </c>
      <c r="B22" s="5">
        <f>IF(1+Вводные!$B$10&gt;0,INDEX('Поток 60 мес'!$J$5:$J$65,B$5+1)+Вводные!B15+(B13+B14-B20)/(1+Вводные!$B$10)^(B$5/Вводные!$B$24),"")</f>
        <v>0</v>
      </c>
      <c r="C22" s="5">
        <f>IF(1+Вводные!$B$10&gt;0,INDEX('Поток 60 мес'!$J$5:$J$65,C$5+1)+Вводные!B15+(C13+C14-C20)/(1+Вводные!$B$10)^(C$5/Вводные!$B$24),"")</f>
        <v>0</v>
      </c>
      <c r="D22" s="5">
        <f>IF(1+Вводные!$B$10&gt;0,INDEX('Поток 60 мес'!$J$5:$J$65,D$5+1)+Вводные!B15+(D13+D14-D20)/(1+Вводные!$B$10)^(D$5/Вводные!$B$24),"")</f>
        <v>0</v>
      </c>
      <c r="E22" s="5">
        <f>IF(1+Вводные!$B$10&gt;0,INDEX('Поток 60 мес'!$S$5:$S$65,E$5+1)+Вводные!C15+(E13+E14-E20)/(1+Вводные!$B$10)^(E$5/Вводные!$B$24),"")</f>
        <v>0</v>
      </c>
      <c r="F22" s="5">
        <f>IF(1+Вводные!$B$10&gt;0,INDEX('Поток 60 мес'!$S$5:$S$65,F$5+1)+Вводные!C15+(F13+F14-F20)/(1+Вводные!$B$10)^(F$5/Вводные!$B$24),"")</f>
        <v>0</v>
      </c>
      <c r="G22" s="5">
        <f>IF(1+Вводные!$B$10&gt;0,INDEX('Поток 60 мес'!$S$5:$S$65,G$5+1)+Вводные!C15+(G13+G14-G20)/(1+Вводные!$B$10)^(G$5/Вводные!$B$24),"")</f>
        <v>0</v>
      </c>
    </row>
    <row r="23" spans="1:7" ht="25.65" customHeight="1">
      <c r="A23" s="1" t="s">
        <v>28</v>
      </c>
      <c r="B23" s="5">
        <f>INDEX('Поток 60 мес'!$T$5:$T$65,B$5+1)</f>
        <v>12000</v>
      </c>
      <c r="C23" s="5">
        <f>INDEX('Поток 60 мес'!$T$5:$T$65,C$5+1)</f>
        <v>36000</v>
      </c>
      <c r="D23" s="5">
        <f>INDEX('Поток 60 мес'!$T$5:$T$65,D$5+1)</f>
        <v>60000</v>
      </c>
      <c r="E23" s="5">
        <f>INDEX('Поток 60 мес'!$U$5:$U$65,E$5+1)</f>
        <v>12000</v>
      </c>
      <c r="F23" s="5">
        <f>INDEX('Поток 60 мес'!$U$5:$U$65,F$5+1)</f>
        <v>36000</v>
      </c>
      <c r="G23" s="5">
        <f>INDEX('Поток 60 мес'!$U$5:$U$65,G$5+1)</f>
        <v>60000</v>
      </c>
    </row>
    <row r="24" spans="1:7" ht="25.65" customHeight="1">
      <c r="A24" s="12" t="s">
        <v>29</v>
      </c>
      <c r="B24" s="17">
        <f t="shared" ref="B24:G24" si="3">IF(B23&gt;0,B16/B23,"Нет объёма")</f>
        <v>0</v>
      </c>
      <c r="C24" s="17">
        <f t="shared" si="3"/>
        <v>0</v>
      </c>
      <c r="D24" s="17">
        <f t="shared" si="3"/>
        <v>0</v>
      </c>
      <c r="E24" s="17">
        <f t="shared" si="3"/>
        <v>0</v>
      </c>
      <c r="F24" s="17">
        <f t="shared" si="3"/>
        <v>0</v>
      </c>
      <c r="G24" s="17">
        <f t="shared" si="3"/>
        <v>0</v>
      </c>
    </row>
    <row r="25" spans="1:7" ht="25.65" customHeight="1">
      <c r="A25" s="1" t="s">
        <v>30</v>
      </c>
      <c r="B25" s="5" t="str">
        <f>IF(Вводные!B22&gt;0,MAX(Вводные!B23,Вводные!B21-(Вводные!B21-Вводные!B23)*B$5/Вводные!B22),"Нет срока")</f>
        <v>Нет срока</v>
      </c>
      <c r="C25" s="5" t="str">
        <f>IF(Вводные!B22&gt;0,MAX(Вводные!B23,Вводные!B21-(Вводные!B21-Вводные!B23)*C$5/Вводные!B22),"Нет срока")</f>
        <v>Нет срока</v>
      </c>
      <c r="D25" s="5" t="str">
        <f>IF(Вводные!B22&gt;0,MAX(Вводные!B23,Вводные!B21-(Вводные!B21-Вводные!B23)*D$5/Вводные!B22),"Нет срока")</f>
        <v>Нет срока</v>
      </c>
      <c r="E25" s="5" t="str">
        <f>IF(Вводные!C22&gt;0,MAX(Вводные!C23,Вводные!C21-(Вводные!C21-Вводные!C23)*E$5/Вводные!C22),"Нет срока")</f>
        <v>Нет срока</v>
      </c>
      <c r="F25" s="5" t="str">
        <f>IF(Вводные!C22&gt;0,MAX(Вводные!C23,Вводные!C21-(Вводные!C21-Вводные!C23)*F$5/Вводные!C22),"Нет срока")</f>
        <v>Нет срока</v>
      </c>
      <c r="G25" s="5" t="str">
        <f>IF(Вводные!C22&gt;0,MAX(Вводные!C23,Вводные!C21-(Вводные!C21-Вводные!C23)*G$5/Вводные!C22),"Нет срока")</f>
        <v>Нет срока</v>
      </c>
    </row>
    <row r="26" spans="1:7" ht="19.2" customHeight="1">
      <c r="A26" s="1"/>
      <c r="B26" s="1"/>
      <c r="C26" s="1"/>
      <c r="D26" s="1"/>
      <c r="E26" s="1"/>
      <c r="F26" s="1"/>
      <c r="G26" s="1"/>
    </row>
    <row r="27" spans="1:7" ht="25.65" customHeight="1">
      <c r="A27" s="25" t="str">
        <f>IF(AND(Вводные!B9="Да",Вводные!C9="Да",Вводные!B7=Вводные!C7,Вводные!B8=Вводные!C8),"Сопоставимость отмечена пользователем. Проверьте договорные условия.","ПРЕДУПРЕЖДЕНИЕ: одинаковый объём и качество результата ещё не подтверждены.")</f>
        <v>ПРЕДУПРЕЖДЕНИЕ: одинаковый объём и качество результата ещё не подтверждены.</v>
      </c>
      <c r="B27" s="26"/>
      <c r="C27" s="26"/>
      <c r="D27" s="26"/>
      <c r="E27" s="26"/>
      <c r="F27" s="26"/>
      <c r="G27" s="26"/>
    </row>
    <row r="28" spans="1:7" ht="25.65" customHeight="1">
      <c r="A28" s="25" t="str">
        <f>"Строки с запросом цены: "&amp;(COUNTIF(Разовые!C5:C14,"Запросить")+COUNTIF(Разовые!E5:E14,"Запросить")+COUNTIF(Ежемесячные!H5:H13,"Запросить")+COUNTIF(Замены!E5:F14,"Запросить"))&amp;". Допущения не заменяют коммерческие предложения."</f>
        <v>Строки с запросом цены: 49. Допущения не заменяют коммерческие предложения.</v>
      </c>
      <c r="B28" s="26"/>
      <c r="C28" s="26"/>
      <c r="D28" s="26"/>
      <c r="E28" s="26"/>
      <c r="F28" s="26"/>
      <c r="G28" s="26"/>
    </row>
    <row r="29" spans="1:7" ht="25.65" customHeight="1">
      <c r="A29" s="20" t="s">
        <v>31</v>
      </c>
      <c r="B29" s="20"/>
      <c r="C29" s="20"/>
      <c r="D29" s="20"/>
      <c r="E29" s="20"/>
      <c r="F29" s="20"/>
      <c r="G29" s="20"/>
    </row>
    <row r="30" spans="1:7" ht="25.65" customHeight="1">
      <c r="A30" s="20" t="s">
        <v>32</v>
      </c>
      <c r="B30" s="20"/>
      <c r="C30" s="20"/>
      <c r="D30" s="20"/>
      <c r="E30" s="20"/>
      <c r="F30" s="20"/>
      <c r="G30" s="20"/>
    </row>
    <row r="31" spans="1:7" ht="25.65" customHeight="1">
      <c r="A31" s="20" t="s">
        <v>33</v>
      </c>
      <c r="B31" s="20"/>
      <c r="C31" s="20"/>
      <c r="D31" s="20"/>
      <c r="E31" s="20"/>
      <c r="F31" s="20"/>
      <c r="G31" s="20"/>
    </row>
    <row r="32" spans="1:7" ht="27.15" customHeight="1">
      <c r="A32" s="21" t="str">
        <f>IF(AND(COUNT(Разовые!B5:B14)=10,COUNT(Разовые!D5:D14)=10,COUNT(Ежемесячные!B5:B13)=9,COUNT(Ежемесячные!E5:E13)=9,Вводные!B10&gt;-1,Вводные!B11&gt;-1,Вводные!C11&gt;-1,Вводные!B14&gt;=0,Вводные!B14&lt;=1,Вводные!C14&gt;=0,Вводные!C14&lt;=1,Вводные!B16&gt;=0,Вводные!B16&lt;=1,Вводные!C16&gt;=0,Вводные!C16&lt;=1,MIN(Разовые!B5:B14)&gt;=0,MIN(Разовые!D5:D14)&gt;=0,MIN(Ежемесячные!B5:B13)&gt;=0,MIN(Ежемесячные!E5:E13)&gt;=0,MIN(Вводные!B12:C13)&gt;=0,MIN(Вводные!B15:C15)&gt;=0,MIN(Вводные!B17:C23)&gt;=0,Вводные!B21&gt;=Вводные!B23,Вводные!C21&gt;=Вводные!C23,OR(Замены!A5="",AND(ISNUMBER(Замены!A5),Замены!A5&gt;=1,Замены!A5&lt;=60,MOD(Замены!A5,1)=0)),OR(Замены!A6="",AND(ISNUMBER(Замены!A6),Замены!A6&gt;=1,Замены!A6&lt;=60,MOD(Замены!A6,1)=0)),OR(Замены!A7="",AND(ISNUMBER(Замены!A7),Замены!A7&gt;=1,Замены!A7&lt;=60,MOD(Замены!A7,1)=0)),OR(Замены!A8="",AND(ISNUMBER(Замены!A8),Замены!A8&gt;=1,Замены!A8&lt;=60,MOD(Замены!A8,1)=0)),OR(Замены!A9="",AND(ISNUMBER(Замены!A9),Замены!A9&gt;=1,Замены!A9&lt;=60,MOD(Замены!A9,1)=0)),OR(Замены!A10="",AND(ISNUMBER(Замены!A10),Замены!A10&gt;=1,Замены!A10&lt;=60,MOD(Замены!A10,1)=0)),OR(Замены!A11="",AND(ISNUMBER(Замены!A11),Замены!A11&gt;=1,Замены!A11&lt;=60,MOD(Замены!A11,1)=0)),OR(Замены!A12="",AND(ISNUMBER(Замены!A12),Замены!A12&gt;=1,Замены!A12&lt;=60,MOD(Замены!A12,1)=0)),OR(Замены!A13="",AND(ISNUMBER(Замены!A13),Замены!A13&gt;=1,Замены!A13&lt;=60,MOD(Замены!A13,1)=0)),OR(Замены!A14="",AND(ISNUMBER(Замены!A14),Замены!A14&gt;=1,Замены!A14&lt;=60,MOD(Замены!A14,1)=0))),"Основные числовые поля заполнены. Это не подтверждение их достоверности.","ПРОВЕРИТЬ суммы, ставки, остаток и месяцы замен (1–60). Не использовать итог до исправления.")</f>
        <v>Основные числовые поля заполнены. Это не подтверждение их достоверности.</v>
      </c>
      <c r="B32" s="22"/>
      <c r="C32" s="22"/>
      <c r="D32" s="22"/>
      <c r="E32" s="22"/>
      <c r="F32" s="22"/>
      <c r="G32" s="22"/>
    </row>
    <row r="33" spans="1:7" ht="19.2" customHeight="1">
      <c r="A33" s="1"/>
      <c r="B33" s="1"/>
      <c r="C33" s="1"/>
      <c r="D33" s="1"/>
      <c r="E33" s="1"/>
      <c r="F33" s="1"/>
      <c r="G33" s="1"/>
    </row>
    <row r="34" spans="1:7" ht="19.2" customHeight="1">
      <c r="A34" s="1"/>
      <c r="B34" s="1"/>
      <c r="C34" s="1"/>
      <c r="D34" s="1"/>
      <c r="E34" s="1"/>
      <c r="F34" s="1"/>
      <c r="G34" s="1"/>
    </row>
    <row r="35" spans="1:7" ht="19.2" customHeight="1">
      <c r="A35" s="1"/>
      <c r="B35" s="1"/>
      <c r="C35" s="1"/>
      <c r="D35" s="1"/>
      <c r="E35" s="1"/>
      <c r="F35" s="1"/>
      <c r="G35" s="1"/>
    </row>
    <row r="36" spans="1:7" ht="19.2" customHeight="1">
      <c r="A36" s="1"/>
      <c r="B36" s="1"/>
      <c r="C36" s="1"/>
      <c r="D36" s="1"/>
      <c r="E36" s="1"/>
      <c r="F36" s="1"/>
      <c r="G36" s="1"/>
    </row>
    <row r="37" spans="1:7" ht="19.2" customHeight="1">
      <c r="A37" s="1"/>
      <c r="B37" s="1"/>
      <c r="C37" s="1"/>
      <c r="D37" s="1"/>
      <c r="E37" s="1"/>
      <c r="F37" s="1"/>
      <c r="G37" s="1"/>
    </row>
    <row r="38" spans="1:7" ht="19.2" customHeight="1">
      <c r="A38" s="1"/>
      <c r="B38" s="1"/>
      <c r="C38" s="1"/>
      <c r="D38" s="1"/>
      <c r="E38" s="1"/>
      <c r="F38" s="1"/>
      <c r="G38" s="1"/>
    </row>
    <row r="39" spans="1:7" ht="19.2" customHeight="1">
      <c r="A39" s="1"/>
      <c r="B39" s="1"/>
      <c r="C39" s="1"/>
      <c r="D39" s="1"/>
      <c r="E39" s="1"/>
      <c r="F39" s="1"/>
      <c r="G39" s="1"/>
    </row>
    <row r="40" spans="1:7" ht="19.2" customHeight="1">
      <c r="A40" s="1"/>
      <c r="B40" s="1"/>
      <c r="C40" s="1"/>
      <c r="D40" s="1"/>
      <c r="E40" s="1"/>
      <c r="F40" s="1"/>
      <c r="G40" s="1"/>
    </row>
    <row r="41" spans="1:7" ht="19.2" customHeight="1">
      <c r="A41" s="1"/>
      <c r="B41" s="1"/>
      <c r="C41" s="1"/>
      <c r="D41" s="1"/>
      <c r="E41" s="1"/>
      <c r="F41" s="1"/>
      <c r="G41" s="1"/>
    </row>
    <row r="42" spans="1:7" ht="19.2" customHeight="1">
      <c r="A42" s="1"/>
      <c r="B42" s="1"/>
      <c r="C42" s="1"/>
      <c r="D42" s="1"/>
      <c r="E42" s="1"/>
      <c r="F42" s="1"/>
      <c r="G42" s="1"/>
    </row>
    <row r="43" spans="1:7" ht="19.2" customHeight="1">
      <c r="A43" s="1"/>
      <c r="B43" s="1"/>
      <c r="C43" s="1"/>
      <c r="D43" s="1"/>
      <c r="E43" s="1"/>
      <c r="F43" s="1"/>
      <c r="G43" s="1"/>
    </row>
    <row r="44" spans="1:7" ht="19.2" customHeight="1">
      <c r="A44" s="1"/>
      <c r="B44" s="1"/>
      <c r="C44" s="1"/>
      <c r="D44" s="1"/>
      <c r="E44" s="1"/>
      <c r="F44" s="1"/>
      <c r="G44" s="1"/>
    </row>
    <row r="45" spans="1:7" ht="19.2" customHeight="1">
      <c r="A45" s="1"/>
      <c r="B45" s="1"/>
      <c r="C45" s="1"/>
      <c r="D45" s="1"/>
      <c r="E45" s="1"/>
      <c r="F45" s="1"/>
      <c r="G45" s="1"/>
    </row>
    <row r="46" spans="1:7" ht="19.2" customHeight="1">
      <c r="A46" s="1"/>
      <c r="B46" s="1"/>
      <c r="C46" s="1"/>
      <c r="D46" s="1"/>
      <c r="E46" s="1"/>
      <c r="F46" s="1"/>
      <c r="G46" s="1"/>
    </row>
    <row r="47" spans="1:7" ht="19.2" customHeight="1">
      <c r="A47" s="1"/>
      <c r="B47" s="1"/>
      <c r="C47" s="1"/>
      <c r="D47" s="1"/>
      <c r="E47" s="1"/>
      <c r="F47" s="1"/>
      <c r="G47" s="1"/>
    </row>
    <row r="48" spans="1:7" ht="19.2" customHeight="1">
      <c r="A48" s="1"/>
      <c r="B48" s="1"/>
      <c r="C48" s="1"/>
      <c r="D48" s="1"/>
      <c r="E48" s="1"/>
      <c r="F48" s="1"/>
      <c r="G48" s="1"/>
    </row>
    <row r="49" spans="1:7" ht="19.2" customHeight="1">
      <c r="A49" s="1"/>
      <c r="B49" s="1"/>
      <c r="C49" s="1"/>
      <c r="D49" s="1"/>
      <c r="E49" s="1"/>
      <c r="F49" s="1"/>
      <c r="G49" s="1"/>
    </row>
    <row r="50" spans="1:7" ht="19.2" customHeight="1">
      <c r="A50" s="1"/>
      <c r="B50" s="1"/>
      <c r="C50" s="1"/>
      <c r="D50" s="1"/>
      <c r="E50" s="1"/>
      <c r="F50" s="1"/>
      <c r="G50" s="1"/>
    </row>
    <row r="51" spans="1:7" ht="19.2" customHeight="1">
      <c r="A51" s="1"/>
      <c r="B51" s="1"/>
      <c r="C51" s="1"/>
      <c r="D51" s="1"/>
      <c r="E51" s="1"/>
      <c r="F51" s="1"/>
      <c r="G51" s="1"/>
    </row>
    <row r="52" spans="1:7" ht="19.2" customHeight="1">
      <c r="A52" s="1"/>
      <c r="B52" s="1"/>
      <c r="C52" s="1"/>
      <c r="D52" s="1"/>
      <c r="E52" s="1"/>
      <c r="F52" s="1"/>
      <c r="G52" s="1"/>
    </row>
    <row r="53" spans="1:7" ht="19.2" customHeight="1">
      <c r="A53" s="1"/>
      <c r="B53" s="1"/>
      <c r="C53" s="1"/>
      <c r="D53" s="1"/>
      <c r="E53" s="1"/>
      <c r="F53" s="1"/>
      <c r="G53" s="1"/>
    </row>
    <row r="54" spans="1:7" ht="19.2" customHeight="1">
      <c r="A54" s="1" t="s">
        <v>34</v>
      </c>
      <c r="B54" s="1" t="s">
        <v>35</v>
      </c>
      <c r="C54" s="1" t="s">
        <v>36</v>
      </c>
      <c r="D54" s="1"/>
      <c r="E54" s="1"/>
      <c r="F54" s="1"/>
      <c r="G54" s="1"/>
    </row>
    <row r="55" spans="1:7" ht="19.2" customHeight="1">
      <c r="A55" s="1" t="s">
        <v>37</v>
      </c>
      <c r="B55" s="11">
        <f>B16</f>
        <v>0</v>
      </c>
      <c r="C55" s="11">
        <f>E16</f>
        <v>0</v>
      </c>
      <c r="D55" s="1"/>
      <c r="E55" s="1"/>
      <c r="F55" s="1"/>
      <c r="G55" s="1"/>
    </row>
    <row r="56" spans="1:7" ht="19.2" customHeight="1">
      <c r="A56" s="1" t="s">
        <v>38</v>
      </c>
      <c r="B56" s="11">
        <f>C16</f>
        <v>0</v>
      </c>
      <c r="C56" s="11">
        <f>F16</f>
        <v>0</v>
      </c>
      <c r="D56" s="1"/>
      <c r="E56" s="1"/>
      <c r="F56" s="1"/>
      <c r="G56" s="1"/>
    </row>
    <row r="57" spans="1:7" ht="19.2" customHeight="1">
      <c r="A57" s="1" t="s">
        <v>39</v>
      </c>
      <c r="B57" s="11">
        <f>D16</f>
        <v>0</v>
      </c>
      <c r="C57" s="11">
        <f>G16</f>
        <v>0</v>
      </c>
      <c r="D57" s="1"/>
      <c r="E57" s="1"/>
      <c r="F57" s="1"/>
      <c r="G57" s="1"/>
    </row>
    <row r="58" spans="1:7" ht="19.2" customHeight="1">
      <c r="A58" s="1"/>
      <c r="B58" s="1"/>
      <c r="C58" s="1"/>
      <c r="D58" s="1"/>
      <c r="E58" s="1"/>
      <c r="F58" s="1"/>
      <c r="G58" s="1"/>
    </row>
    <row r="59" spans="1:7" ht="19.2" customHeight="1">
      <c r="A59" s="1"/>
      <c r="B59" s="1"/>
      <c r="C59" s="1"/>
      <c r="D59" s="1"/>
      <c r="E59" s="1"/>
      <c r="F59" s="1"/>
      <c r="G59" s="1"/>
    </row>
    <row r="60" spans="1:7" ht="19.2" customHeight="1">
      <c r="A60" s="1"/>
      <c r="B60" s="1"/>
      <c r="C60" s="1"/>
      <c r="D60" s="1"/>
      <c r="E60" s="1"/>
      <c r="F60" s="1"/>
      <c r="G60" s="1"/>
    </row>
    <row r="61" spans="1:7" ht="19.2" customHeight="1">
      <c r="A61" s="1"/>
      <c r="B61" s="1"/>
      <c r="C61" s="1"/>
      <c r="D61" s="1"/>
      <c r="E61" s="1"/>
      <c r="F61" s="1"/>
      <c r="G61" s="1"/>
    </row>
  </sheetData>
  <mergeCells count="8">
    <mergeCell ref="A30:G30"/>
    <mergeCell ref="A31:G31"/>
    <mergeCell ref="A32:G32"/>
    <mergeCell ref="A1:G1"/>
    <mergeCell ref="A2:G2"/>
    <mergeCell ref="A27:G27"/>
    <mergeCell ref="A28:G28"/>
    <mergeCell ref="A29:G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workbookViewId="0"/>
  </sheetViews>
  <sheetFormatPr defaultRowHeight="13.8"/>
  <cols>
    <col min="1" max="1" width="47" customWidth="1"/>
    <col min="2" max="3" width="22" customWidth="1"/>
    <col min="4" max="4" width="16" customWidth="1"/>
    <col min="5" max="5" width="58" customWidth="1"/>
  </cols>
  <sheetData>
    <row r="1" spans="1:5" ht="22.35" customHeight="1">
      <c r="A1" s="23" t="s">
        <v>40</v>
      </c>
      <c r="B1" s="23"/>
      <c r="C1" s="23"/>
      <c r="D1" s="23"/>
      <c r="E1" s="23"/>
    </row>
    <row r="2" spans="1:5" ht="27.15" customHeight="1">
      <c r="A2" s="24" t="s">
        <v>227</v>
      </c>
      <c r="B2" s="24"/>
      <c r="C2" s="24"/>
      <c r="D2" s="24"/>
      <c r="E2" s="24"/>
    </row>
    <row r="3" spans="1:5" ht="27.15" customHeight="1">
      <c r="A3" s="24" t="s">
        <v>41</v>
      </c>
      <c r="B3" s="24"/>
      <c r="C3" s="24"/>
      <c r="D3" s="24"/>
      <c r="E3" s="24"/>
    </row>
    <row r="4" spans="1:5" ht="30.45" customHeight="1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</row>
    <row r="5" spans="1:5" ht="35.25" customHeight="1">
      <c r="A5" s="1" t="s">
        <v>47</v>
      </c>
      <c r="B5" s="19" t="s">
        <v>48</v>
      </c>
      <c r="C5" s="19" t="s">
        <v>49</v>
      </c>
      <c r="D5" s="1" t="s">
        <v>50</v>
      </c>
      <c r="E5" s="10" t="s">
        <v>51</v>
      </c>
    </row>
    <row r="6" spans="1:5" ht="35.25" customHeight="1">
      <c r="A6" s="1" t="s">
        <v>52</v>
      </c>
      <c r="B6" s="19" t="s">
        <v>53</v>
      </c>
      <c r="C6" s="19" t="s">
        <v>53</v>
      </c>
      <c r="D6" s="1" t="s">
        <v>50</v>
      </c>
      <c r="E6" s="10" t="s">
        <v>54</v>
      </c>
    </row>
    <row r="7" spans="1:5" ht="35.25" customHeight="1">
      <c r="A7" s="1" t="s">
        <v>55</v>
      </c>
      <c r="B7" s="19" t="s">
        <v>56</v>
      </c>
      <c r="C7" s="19" t="s">
        <v>56</v>
      </c>
      <c r="D7" s="1" t="s">
        <v>57</v>
      </c>
      <c r="E7" s="10" t="s">
        <v>58</v>
      </c>
    </row>
    <row r="8" spans="1:5" ht="35.25" customHeight="1">
      <c r="A8" s="1" t="s">
        <v>59</v>
      </c>
      <c r="B8" s="6">
        <v>1000</v>
      </c>
      <c r="C8" s="6">
        <v>1000</v>
      </c>
      <c r="D8" s="1" t="s">
        <v>60</v>
      </c>
      <c r="E8" s="10" t="s">
        <v>61</v>
      </c>
    </row>
    <row r="9" spans="1:5" ht="35.25" customHeight="1">
      <c r="A9" s="1" t="s">
        <v>62</v>
      </c>
      <c r="B9" s="7" t="s">
        <v>63</v>
      </c>
      <c r="C9" s="7" t="s">
        <v>63</v>
      </c>
      <c r="D9" s="1" t="s">
        <v>64</v>
      </c>
      <c r="E9" s="10" t="s">
        <v>65</v>
      </c>
    </row>
    <row r="10" spans="1:5" ht="35.25" customHeight="1">
      <c r="A10" s="1" t="s">
        <v>66</v>
      </c>
      <c r="B10" s="8">
        <v>0</v>
      </c>
      <c r="C10" s="9">
        <v>0</v>
      </c>
      <c r="D10" s="1" t="s">
        <v>67</v>
      </c>
      <c r="E10" s="10" t="s">
        <v>68</v>
      </c>
    </row>
    <row r="11" spans="1:5" ht="35.25" customHeight="1">
      <c r="A11" s="1" t="s">
        <v>69</v>
      </c>
      <c r="B11" s="8">
        <v>0</v>
      </c>
      <c r="C11" s="8">
        <v>0</v>
      </c>
      <c r="D11" s="1" t="s">
        <v>67</v>
      </c>
      <c r="E11" s="10" t="s">
        <v>70</v>
      </c>
    </row>
    <row r="12" spans="1:5" ht="35.25" customHeight="1">
      <c r="A12" s="1" t="s">
        <v>71</v>
      </c>
      <c r="B12" s="6">
        <v>30</v>
      </c>
      <c r="C12" s="6">
        <v>30</v>
      </c>
      <c r="D12" s="1" t="s">
        <v>72</v>
      </c>
      <c r="E12" s="10" t="s">
        <v>73</v>
      </c>
    </row>
    <row r="13" spans="1:5" ht="35.25" customHeight="1">
      <c r="A13" s="1" t="s">
        <v>74</v>
      </c>
      <c r="B13" s="6">
        <v>0</v>
      </c>
      <c r="C13" s="6">
        <v>0</v>
      </c>
      <c r="D13" s="1" t="s">
        <v>75</v>
      </c>
      <c r="E13" s="10" t="s">
        <v>76</v>
      </c>
    </row>
    <row r="14" spans="1:5" ht="35.25" customHeight="1">
      <c r="A14" s="1" t="s">
        <v>77</v>
      </c>
      <c r="B14" s="8">
        <v>0</v>
      </c>
      <c r="C14" s="8">
        <v>0</v>
      </c>
      <c r="D14" s="1" t="s">
        <v>78</v>
      </c>
      <c r="E14" s="10" t="s">
        <v>79</v>
      </c>
    </row>
    <row r="15" spans="1:5" ht="35.25" customHeight="1">
      <c r="A15" s="1" t="s">
        <v>80</v>
      </c>
      <c r="B15" s="6">
        <v>0</v>
      </c>
      <c r="C15" s="6">
        <v>0</v>
      </c>
      <c r="D15" s="1" t="s">
        <v>81</v>
      </c>
      <c r="E15" s="10" t="s">
        <v>82</v>
      </c>
    </row>
    <row r="16" spans="1:5" ht="35.25" customHeight="1">
      <c r="A16" s="1" t="s">
        <v>83</v>
      </c>
      <c r="B16" s="8">
        <v>0</v>
      </c>
      <c r="C16" s="8">
        <v>0</v>
      </c>
      <c r="D16" s="1" t="s">
        <v>78</v>
      </c>
      <c r="E16" s="10" t="s">
        <v>84</v>
      </c>
    </row>
    <row r="17" spans="1:5" ht="35.25" customHeight="1">
      <c r="A17" s="1" t="s">
        <v>85</v>
      </c>
      <c r="B17" s="6">
        <v>0</v>
      </c>
      <c r="C17" s="6">
        <v>0</v>
      </c>
      <c r="D17" s="1" t="s">
        <v>81</v>
      </c>
      <c r="E17" s="10" t="s">
        <v>86</v>
      </c>
    </row>
    <row r="18" spans="1:5" ht="35.25" customHeight="1">
      <c r="A18" s="1" t="s">
        <v>87</v>
      </c>
      <c r="B18" s="6">
        <v>0</v>
      </c>
      <c r="C18" s="6">
        <v>0</v>
      </c>
      <c r="D18" s="1" t="s">
        <v>81</v>
      </c>
      <c r="E18" s="10" t="s">
        <v>88</v>
      </c>
    </row>
    <row r="19" spans="1:5" ht="35.25" customHeight="1">
      <c r="A19" s="1" t="s">
        <v>89</v>
      </c>
      <c r="B19" s="6">
        <v>0</v>
      </c>
      <c r="C19" s="6">
        <v>0</v>
      </c>
      <c r="D19" s="1" t="s">
        <v>81</v>
      </c>
      <c r="E19" s="10" t="s">
        <v>90</v>
      </c>
    </row>
    <row r="20" spans="1:5" ht="35.25" customHeight="1">
      <c r="A20" s="1" t="s">
        <v>91</v>
      </c>
      <c r="B20" s="6">
        <v>0</v>
      </c>
      <c r="C20" s="6">
        <v>0</v>
      </c>
      <c r="D20" s="1" t="s">
        <v>81</v>
      </c>
      <c r="E20" s="10" t="s">
        <v>92</v>
      </c>
    </row>
    <row r="21" spans="1:5" ht="35.25" customHeight="1">
      <c r="A21" s="1" t="s">
        <v>93</v>
      </c>
      <c r="B21" s="6">
        <v>0</v>
      </c>
      <c r="C21" s="6">
        <v>0</v>
      </c>
      <c r="D21" s="1" t="s">
        <v>81</v>
      </c>
      <c r="E21" s="10" t="s">
        <v>94</v>
      </c>
    </row>
    <row r="22" spans="1:5" ht="35.25" customHeight="1">
      <c r="A22" s="1" t="s">
        <v>95</v>
      </c>
      <c r="B22" s="6">
        <v>0</v>
      </c>
      <c r="C22" s="6">
        <v>0</v>
      </c>
      <c r="D22" s="1" t="s">
        <v>96</v>
      </c>
      <c r="E22" s="10" t="s">
        <v>97</v>
      </c>
    </row>
    <row r="23" spans="1:5" ht="35.25" customHeight="1">
      <c r="A23" s="1" t="s">
        <v>98</v>
      </c>
      <c r="B23" s="6">
        <v>0</v>
      </c>
      <c r="C23" s="6">
        <v>0</v>
      </c>
      <c r="D23" s="1" t="s">
        <v>81</v>
      </c>
      <c r="E23" s="10" t="s">
        <v>99</v>
      </c>
    </row>
    <row r="24" spans="1:5" ht="35.25" customHeight="1">
      <c r="A24" s="1" t="s">
        <v>100</v>
      </c>
      <c r="B24" s="1">
        <v>12</v>
      </c>
      <c r="C24" s="1">
        <v>12</v>
      </c>
      <c r="D24" s="1" t="s">
        <v>96</v>
      </c>
      <c r="E24" s="10" t="s">
        <v>101</v>
      </c>
    </row>
    <row r="25" spans="1:5" ht="35.25" customHeight="1">
      <c r="A25" s="1" t="s">
        <v>102</v>
      </c>
      <c r="B25" s="1">
        <v>60</v>
      </c>
      <c r="C25" s="1">
        <v>60</v>
      </c>
      <c r="D25" s="1" t="s">
        <v>96</v>
      </c>
      <c r="E25" s="10" t="s">
        <v>103</v>
      </c>
    </row>
    <row r="26" spans="1:5" ht="19.2" customHeight="1">
      <c r="A26" s="1"/>
      <c r="B26" s="1"/>
      <c r="C26" s="1"/>
      <c r="D26" s="1"/>
      <c r="E26" s="1"/>
    </row>
    <row r="27" spans="1:5" ht="19.2" customHeight="1">
      <c r="A27" s="1"/>
      <c r="B27" s="1"/>
      <c r="C27" s="1"/>
      <c r="D27" s="1"/>
      <c r="E27" s="1"/>
    </row>
    <row r="28" spans="1:5" ht="19.2" customHeight="1">
      <c r="A28" s="1"/>
      <c r="B28" s="1"/>
      <c r="C28" s="1"/>
      <c r="D28" s="1"/>
      <c r="E28" s="1"/>
    </row>
    <row r="29" spans="1:5" ht="31.95" customHeight="1">
      <c r="A29" s="27" t="s">
        <v>104</v>
      </c>
      <c r="B29" s="27"/>
      <c r="C29" s="27"/>
      <c r="D29" s="27"/>
      <c r="E29" s="27"/>
    </row>
    <row r="30" spans="1:5" ht="19.2" customHeight="1">
      <c r="A30" s="1"/>
      <c r="B30" s="1"/>
      <c r="C30" s="1"/>
      <c r="D30" s="1"/>
      <c r="E30" s="1"/>
    </row>
    <row r="31" spans="1:5" ht="19.2" customHeight="1">
      <c r="A31" s="1"/>
      <c r="B31" s="1"/>
      <c r="C31" s="1"/>
      <c r="D31" s="1"/>
      <c r="E31" s="1"/>
    </row>
  </sheetData>
  <mergeCells count="4">
    <mergeCell ref="A1:E1"/>
    <mergeCell ref="A2:E2"/>
    <mergeCell ref="A3:E3"/>
    <mergeCell ref="A29:E29"/>
  </mergeCells>
  <dataValidations count="1">
    <dataValidation type="list" sqref="B9:C9" xr:uid="{00000000-0002-0000-0100-000000000000}">
      <formula1>"Нет,Да"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/>
  </sheetViews>
  <sheetFormatPr defaultRowHeight="13.8"/>
  <cols>
    <col min="1" max="1" width="43" customWidth="1"/>
    <col min="2" max="2" width="21" customWidth="1"/>
    <col min="3" max="3" width="23" customWidth="1"/>
    <col min="4" max="4" width="21" customWidth="1"/>
    <col min="5" max="5" width="23" customWidth="1"/>
    <col min="6" max="6" width="58" customWidth="1"/>
  </cols>
  <sheetData>
    <row r="1" spans="1:6" ht="22.35" customHeight="1">
      <c r="A1" s="23" t="s">
        <v>105</v>
      </c>
      <c r="B1" s="23"/>
      <c r="C1" s="23"/>
      <c r="D1" s="23"/>
      <c r="E1" s="23"/>
      <c r="F1" s="23"/>
    </row>
    <row r="2" spans="1:6" ht="27.15" customHeight="1">
      <c r="A2" s="24" t="s">
        <v>106</v>
      </c>
      <c r="B2" s="24"/>
      <c r="C2" s="24"/>
      <c r="D2" s="24"/>
      <c r="E2" s="24"/>
      <c r="F2" s="24"/>
    </row>
    <row r="3" spans="1:6" ht="19.2" customHeight="1">
      <c r="A3" s="1"/>
      <c r="B3" s="1"/>
      <c r="C3" s="1"/>
      <c r="D3" s="1"/>
      <c r="E3" s="1"/>
      <c r="F3" s="1"/>
    </row>
    <row r="4" spans="1:6" ht="30.45" customHeight="1">
      <c r="A4" s="2" t="s">
        <v>107</v>
      </c>
      <c r="B4" s="2" t="s">
        <v>108</v>
      </c>
      <c r="C4" s="2" t="s">
        <v>109</v>
      </c>
      <c r="D4" s="2" t="s">
        <v>110</v>
      </c>
      <c r="E4" s="2" t="s">
        <v>111</v>
      </c>
      <c r="F4" s="2" t="s">
        <v>112</v>
      </c>
    </row>
    <row r="5" spans="1:6" ht="35.25" customHeight="1">
      <c r="A5" s="1" t="s">
        <v>113</v>
      </c>
      <c r="B5" s="4">
        <v>0</v>
      </c>
      <c r="C5" s="1" t="s">
        <v>228</v>
      </c>
      <c r="D5" s="4">
        <v>0</v>
      </c>
      <c r="E5" s="1" t="s">
        <v>228</v>
      </c>
      <c r="F5" s="10" t="s">
        <v>114</v>
      </c>
    </row>
    <row r="6" spans="1:6" ht="35.25" customHeight="1">
      <c r="A6" s="1" t="s">
        <v>115</v>
      </c>
      <c r="B6" s="4">
        <v>0</v>
      </c>
      <c r="C6" s="1" t="s">
        <v>228</v>
      </c>
      <c r="D6" s="4">
        <v>0</v>
      </c>
      <c r="E6" s="1" t="s">
        <v>228</v>
      </c>
      <c r="F6" s="10" t="s">
        <v>116</v>
      </c>
    </row>
    <row r="7" spans="1:6" ht="35.25" customHeight="1">
      <c r="A7" s="1" t="s">
        <v>117</v>
      </c>
      <c r="B7" s="4">
        <v>0</v>
      </c>
      <c r="C7" s="1" t="s">
        <v>228</v>
      </c>
      <c r="D7" s="4">
        <v>0</v>
      </c>
      <c r="E7" s="1" t="s">
        <v>228</v>
      </c>
      <c r="F7" s="10" t="s">
        <v>118</v>
      </c>
    </row>
    <row r="8" spans="1:6" ht="35.25" customHeight="1">
      <c r="A8" s="1" t="s">
        <v>119</v>
      </c>
      <c r="B8" s="4">
        <v>0</v>
      </c>
      <c r="C8" s="1" t="s">
        <v>228</v>
      </c>
      <c r="D8" s="4">
        <v>0</v>
      </c>
      <c r="E8" s="1" t="s">
        <v>228</v>
      </c>
      <c r="F8" s="10" t="s">
        <v>120</v>
      </c>
    </row>
    <row r="9" spans="1:6" ht="35.25" customHeight="1">
      <c r="A9" s="1" t="s">
        <v>121</v>
      </c>
      <c r="B9" s="4">
        <v>0</v>
      </c>
      <c r="C9" s="1" t="s">
        <v>228</v>
      </c>
      <c r="D9" s="4">
        <v>0</v>
      </c>
      <c r="E9" s="1" t="s">
        <v>228</v>
      </c>
      <c r="F9" s="10" t="s">
        <v>122</v>
      </c>
    </row>
    <row r="10" spans="1:6" ht="35.25" customHeight="1">
      <c r="A10" s="1" t="s">
        <v>123</v>
      </c>
      <c r="B10" s="4">
        <v>0</v>
      </c>
      <c r="C10" s="1" t="s">
        <v>228</v>
      </c>
      <c r="D10" s="4">
        <v>0</v>
      </c>
      <c r="E10" s="1" t="s">
        <v>228</v>
      </c>
      <c r="F10" s="10" t="s">
        <v>124</v>
      </c>
    </row>
    <row r="11" spans="1:6" ht="35.25" customHeight="1">
      <c r="A11" s="1" t="s">
        <v>125</v>
      </c>
      <c r="B11" s="4">
        <v>0</v>
      </c>
      <c r="C11" s="1" t="s">
        <v>228</v>
      </c>
      <c r="D11" s="4">
        <v>0</v>
      </c>
      <c r="E11" s="1" t="s">
        <v>228</v>
      </c>
      <c r="F11" s="10" t="s">
        <v>126</v>
      </c>
    </row>
    <row r="12" spans="1:6" ht="35.25" customHeight="1">
      <c r="A12" s="1" t="s">
        <v>127</v>
      </c>
      <c r="B12" s="4">
        <v>0</v>
      </c>
      <c r="C12" s="1" t="s">
        <v>228</v>
      </c>
      <c r="D12" s="4">
        <v>0</v>
      </c>
      <c r="E12" s="1" t="s">
        <v>228</v>
      </c>
      <c r="F12" s="10" t="s">
        <v>128</v>
      </c>
    </row>
    <row r="13" spans="1:6" ht="35.25" customHeight="1">
      <c r="A13" s="1" t="s">
        <v>129</v>
      </c>
      <c r="B13" s="4">
        <v>0</v>
      </c>
      <c r="C13" s="1" t="s">
        <v>228</v>
      </c>
      <c r="D13" s="4">
        <v>0</v>
      </c>
      <c r="E13" s="1" t="s">
        <v>228</v>
      </c>
      <c r="F13" s="10" t="s">
        <v>130</v>
      </c>
    </row>
    <row r="14" spans="1:6" ht="35.25" customHeight="1">
      <c r="A14" s="1" t="s">
        <v>131</v>
      </c>
      <c r="B14" s="4">
        <v>0</v>
      </c>
      <c r="C14" s="1" t="s">
        <v>228</v>
      </c>
      <c r="D14" s="4">
        <v>0</v>
      </c>
      <c r="E14" s="1" t="s">
        <v>228</v>
      </c>
      <c r="F14" s="10" t="s">
        <v>132</v>
      </c>
    </row>
    <row r="15" spans="1:6" ht="19.2" customHeight="1">
      <c r="A15" s="12" t="s">
        <v>133</v>
      </c>
      <c r="B15" s="16">
        <f>SUM(B5:B14)</f>
        <v>0</v>
      </c>
      <c r="C15" s="12"/>
      <c r="D15" s="16">
        <f>SUM(D5:D14)</f>
        <v>0</v>
      </c>
      <c r="E15" s="12"/>
      <c r="F15" s="12"/>
    </row>
    <row r="16" spans="1:6" ht="19.2" customHeight="1">
      <c r="A16" s="1"/>
      <c r="B16" s="1"/>
      <c r="C16" s="1"/>
      <c r="D16" s="1"/>
      <c r="E16" s="1"/>
      <c r="F16" s="1"/>
    </row>
    <row r="17" spans="1:6" ht="19.2" customHeight="1">
      <c r="A17" s="1"/>
      <c r="B17" s="1"/>
      <c r="C17" s="1"/>
      <c r="D17" s="1"/>
      <c r="E17" s="1"/>
      <c r="F17" s="1"/>
    </row>
    <row r="18" spans="1:6" ht="19.2" customHeight="1">
      <c r="A18" s="1"/>
      <c r="B18" s="1"/>
      <c r="C18" s="1"/>
      <c r="D18" s="1"/>
      <c r="E18" s="1"/>
      <c r="F18" s="1"/>
    </row>
    <row r="19" spans="1:6" ht="19.2" customHeight="1">
      <c r="A19" s="1"/>
      <c r="B19" s="1"/>
      <c r="C19" s="1"/>
      <c r="D19" s="1"/>
      <c r="E19" s="1"/>
      <c r="F19" s="1"/>
    </row>
    <row r="20" spans="1:6" ht="19.2" customHeight="1">
      <c r="A20" s="1"/>
      <c r="B20" s="1"/>
      <c r="C20" s="1"/>
      <c r="D20" s="1"/>
      <c r="E20" s="1"/>
      <c r="F20" s="1"/>
    </row>
    <row r="21" spans="1:6" ht="19.2" customHeight="1">
      <c r="A21" s="1"/>
      <c r="B21" s="1"/>
      <c r="C21" s="1"/>
      <c r="D21" s="1"/>
      <c r="E21" s="1"/>
      <c r="F21" s="1"/>
    </row>
  </sheetData>
  <mergeCells count="2">
    <mergeCell ref="A1:F1"/>
    <mergeCell ref="A2:F2"/>
  </mergeCells>
  <conditionalFormatting sqref="C5:C14">
    <cfRule type="expression" dxfId="7" priority="1">
      <formula>C5="Запросить"</formula>
    </cfRule>
    <cfRule type="expression" dxfId="6" priority="2">
      <formula>C5="Допущение"</formula>
    </cfRule>
  </conditionalFormatting>
  <conditionalFormatting sqref="E5:E14">
    <cfRule type="expression" dxfId="5" priority="3">
      <formula>E5="Запросить"</formula>
    </cfRule>
    <cfRule type="expression" dxfId="4" priority="4">
      <formula>E5="Допущение"</formula>
    </cfRule>
  </conditionalFormatting>
  <dataValidations count="1">
    <dataValidation type="list" sqref="C5:C14 E5:E14" xr:uid="{00000000-0002-0000-0200-000000000000}">
      <formula1>"Допущение,Подтверждено,Включено,Не требуется,Запросить"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workbookViewId="0"/>
  </sheetViews>
  <sheetFormatPr defaultRowHeight="13.8"/>
  <cols>
    <col min="1" max="1" width="40" customWidth="1"/>
    <col min="2" max="2" width="18" customWidth="1"/>
    <col min="3" max="3" width="16" customWidth="1"/>
    <col min="4" max="4" width="19" customWidth="1"/>
    <col min="5" max="5" width="18" customWidth="1"/>
    <col min="6" max="6" width="16" customWidth="1"/>
    <col min="7" max="7" width="19" customWidth="1"/>
    <col min="8" max="8" width="22" customWidth="1"/>
    <col min="9" max="9" width="45" customWidth="1"/>
  </cols>
  <sheetData>
    <row r="1" spans="1:9" ht="22.35" customHeight="1">
      <c r="A1" s="23" t="s">
        <v>134</v>
      </c>
      <c r="B1" s="23"/>
      <c r="C1" s="23"/>
      <c r="D1" s="23"/>
      <c r="E1" s="23"/>
      <c r="F1" s="23"/>
      <c r="G1" s="23"/>
      <c r="H1" s="23"/>
      <c r="I1" s="23"/>
    </row>
    <row r="2" spans="1:9" ht="27.15" customHeight="1">
      <c r="A2" s="24" t="s">
        <v>135</v>
      </c>
      <c r="B2" s="24"/>
      <c r="C2" s="24"/>
      <c r="D2" s="24"/>
      <c r="E2" s="24"/>
      <c r="F2" s="24"/>
      <c r="G2" s="24"/>
      <c r="H2" s="24"/>
      <c r="I2" s="24"/>
    </row>
    <row r="3" spans="1:9" ht="19.2" customHeight="1">
      <c r="A3" s="1"/>
      <c r="B3" s="1"/>
      <c r="C3" s="1"/>
      <c r="D3" s="1"/>
      <c r="E3" s="1"/>
      <c r="F3" s="1"/>
      <c r="G3" s="1"/>
      <c r="H3" s="1"/>
      <c r="I3" s="1"/>
    </row>
    <row r="4" spans="1:9" ht="30.45" customHeight="1">
      <c r="A4" s="2" t="s">
        <v>107</v>
      </c>
      <c r="B4" s="2" t="s">
        <v>136</v>
      </c>
      <c r="C4" s="2" t="s">
        <v>137</v>
      </c>
      <c r="D4" s="2" t="s">
        <v>138</v>
      </c>
      <c r="E4" s="2" t="s">
        <v>139</v>
      </c>
      <c r="F4" s="2" t="s">
        <v>140</v>
      </c>
      <c r="G4" s="2" t="s">
        <v>141</v>
      </c>
      <c r="H4" s="2" t="s">
        <v>142</v>
      </c>
      <c r="I4" s="2" t="s">
        <v>143</v>
      </c>
    </row>
    <row r="5" spans="1:9" ht="38.4" customHeight="1">
      <c r="A5" s="1" t="s">
        <v>144</v>
      </c>
      <c r="B5" s="4">
        <v>0</v>
      </c>
      <c r="C5" s="1" t="s">
        <v>63</v>
      </c>
      <c r="D5" s="15">
        <f t="shared" ref="D5:D13" si="0">IF(C5="Да",0,IF(ISNUMBER(B5),B5,0))</f>
        <v>0</v>
      </c>
      <c r="E5" s="4">
        <v>0</v>
      </c>
      <c r="F5" s="1" t="s">
        <v>63</v>
      </c>
      <c r="G5" s="15">
        <f t="shared" ref="G5:G13" si="1">IF(F5="Да",0,IF(ISNUMBER(E5),E5,0))</f>
        <v>0</v>
      </c>
      <c r="H5" s="1" t="s">
        <v>228</v>
      </c>
      <c r="I5" s="10" t="s">
        <v>145</v>
      </c>
    </row>
    <row r="6" spans="1:9" ht="38.4" customHeight="1">
      <c r="A6" s="1" t="s">
        <v>146</v>
      </c>
      <c r="B6" s="4">
        <v>0</v>
      </c>
      <c r="C6" s="1" t="s">
        <v>63</v>
      </c>
      <c r="D6" s="15">
        <f t="shared" si="0"/>
        <v>0</v>
      </c>
      <c r="E6" s="4">
        <v>0</v>
      </c>
      <c r="F6" s="1" t="s">
        <v>63</v>
      </c>
      <c r="G6" s="15">
        <f t="shared" si="1"/>
        <v>0</v>
      </c>
      <c r="H6" s="1" t="s">
        <v>228</v>
      </c>
      <c r="I6" s="10" t="s">
        <v>147</v>
      </c>
    </row>
    <row r="7" spans="1:9" ht="38.4" customHeight="1">
      <c r="A7" s="1" t="s">
        <v>148</v>
      </c>
      <c r="B7" s="4">
        <v>0</v>
      </c>
      <c r="C7" s="1" t="s">
        <v>63</v>
      </c>
      <c r="D7" s="15">
        <f t="shared" si="0"/>
        <v>0</v>
      </c>
      <c r="E7" s="4">
        <v>0</v>
      </c>
      <c r="F7" s="1" t="s">
        <v>63</v>
      </c>
      <c r="G7" s="15">
        <f t="shared" si="1"/>
        <v>0</v>
      </c>
      <c r="H7" s="1" t="s">
        <v>228</v>
      </c>
      <c r="I7" s="10" t="s">
        <v>149</v>
      </c>
    </row>
    <row r="8" spans="1:9" ht="38.4" customHeight="1">
      <c r="A8" s="1" t="s">
        <v>150</v>
      </c>
      <c r="B8" s="4">
        <v>0</v>
      </c>
      <c r="C8" s="1" t="s">
        <v>63</v>
      </c>
      <c r="D8" s="15">
        <f t="shared" si="0"/>
        <v>0</v>
      </c>
      <c r="E8" s="4">
        <v>0</v>
      </c>
      <c r="F8" s="1" t="s">
        <v>63</v>
      </c>
      <c r="G8" s="15">
        <f t="shared" si="1"/>
        <v>0</v>
      </c>
      <c r="H8" s="1" t="s">
        <v>228</v>
      </c>
      <c r="I8" s="10" t="s">
        <v>151</v>
      </c>
    </row>
    <row r="9" spans="1:9" ht="38.4" customHeight="1">
      <c r="A9" s="1" t="s">
        <v>152</v>
      </c>
      <c r="B9" s="4">
        <v>0</v>
      </c>
      <c r="C9" s="1" t="s">
        <v>63</v>
      </c>
      <c r="D9" s="15">
        <f t="shared" si="0"/>
        <v>0</v>
      </c>
      <c r="E9" s="4">
        <v>0</v>
      </c>
      <c r="F9" s="1" t="s">
        <v>63</v>
      </c>
      <c r="G9" s="15">
        <f t="shared" si="1"/>
        <v>0</v>
      </c>
      <c r="H9" s="1" t="s">
        <v>228</v>
      </c>
      <c r="I9" s="10" t="s">
        <v>153</v>
      </c>
    </row>
    <row r="10" spans="1:9" ht="38.4" customHeight="1">
      <c r="A10" s="1" t="s">
        <v>154</v>
      </c>
      <c r="B10" s="4">
        <v>0</v>
      </c>
      <c r="C10" s="1" t="s">
        <v>63</v>
      </c>
      <c r="D10" s="15">
        <f t="shared" si="0"/>
        <v>0</v>
      </c>
      <c r="E10" s="4">
        <v>0</v>
      </c>
      <c r="F10" s="1" t="s">
        <v>63</v>
      </c>
      <c r="G10" s="15">
        <f t="shared" si="1"/>
        <v>0</v>
      </c>
      <c r="H10" s="1" t="s">
        <v>228</v>
      </c>
      <c r="I10" s="10" t="s">
        <v>155</v>
      </c>
    </row>
    <row r="11" spans="1:9" ht="38.4" customHeight="1">
      <c r="A11" s="1" t="s">
        <v>156</v>
      </c>
      <c r="B11" s="4">
        <v>0</v>
      </c>
      <c r="C11" s="1" t="s">
        <v>63</v>
      </c>
      <c r="D11" s="15">
        <f t="shared" si="0"/>
        <v>0</v>
      </c>
      <c r="E11" s="4">
        <v>0</v>
      </c>
      <c r="F11" s="1" t="s">
        <v>63</v>
      </c>
      <c r="G11" s="15">
        <f t="shared" si="1"/>
        <v>0</v>
      </c>
      <c r="H11" s="1" t="s">
        <v>228</v>
      </c>
      <c r="I11" s="10" t="s">
        <v>157</v>
      </c>
    </row>
    <row r="12" spans="1:9" ht="38.4" customHeight="1">
      <c r="A12" s="1" t="s">
        <v>158</v>
      </c>
      <c r="B12" s="4">
        <v>0</v>
      </c>
      <c r="C12" s="1" t="s">
        <v>63</v>
      </c>
      <c r="D12" s="15">
        <f t="shared" si="0"/>
        <v>0</v>
      </c>
      <c r="E12" s="4">
        <v>0</v>
      </c>
      <c r="F12" s="1" t="s">
        <v>63</v>
      </c>
      <c r="G12" s="15">
        <f t="shared" si="1"/>
        <v>0</v>
      </c>
      <c r="H12" s="1" t="s">
        <v>228</v>
      </c>
      <c r="I12" s="10" t="s">
        <v>159</v>
      </c>
    </row>
    <row r="13" spans="1:9" ht="38.4" customHeight="1">
      <c r="A13" s="1" t="s">
        <v>160</v>
      </c>
      <c r="B13" s="4">
        <v>0</v>
      </c>
      <c r="C13" s="1" t="s">
        <v>63</v>
      </c>
      <c r="D13" s="15">
        <f t="shared" si="0"/>
        <v>0</v>
      </c>
      <c r="E13" s="4">
        <v>0</v>
      </c>
      <c r="F13" s="1" t="s">
        <v>63</v>
      </c>
      <c r="G13" s="15">
        <f t="shared" si="1"/>
        <v>0</v>
      </c>
      <c r="H13" s="1" t="s">
        <v>228</v>
      </c>
      <c r="I13" s="10" t="s">
        <v>161</v>
      </c>
    </row>
    <row r="14" spans="1:9" ht="19.2" customHeight="1">
      <c r="A14" s="1"/>
      <c r="B14" s="11"/>
      <c r="C14" s="1"/>
      <c r="D14" s="11"/>
      <c r="E14" s="11"/>
      <c r="F14" s="1"/>
      <c r="G14" s="11"/>
      <c r="H14" s="1"/>
      <c r="I14" s="1"/>
    </row>
    <row r="15" spans="1:9" ht="19.2" customHeight="1">
      <c r="A15" s="12" t="s">
        <v>162</v>
      </c>
      <c r="B15" s="13"/>
      <c r="C15" s="12"/>
      <c r="D15" s="16">
        <f>SUM(D5:D13)</f>
        <v>0</v>
      </c>
      <c r="E15" s="13"/>
      <c r="F15" s="12"/>
      <c r="G15" s="16">
        <f>SUM(G5:G13)</f>
        <v>0</v>
      </c>
      <c r="H15" s="12"/>
      <c r="I15" s="12"/>
    </row>
    <row r="16" spans="1:9" ht="19.2" customHeight="1">
      <c r="A16" s="1"/>
      <c r="B16" s="11"/>
      <c r="C16" s="1"/>
      <c r="D16" s="11"/>
      <c r="E16" s="11"/>
      <c r="F16" s="1"/>
      <c r="G16" s="11"/>
      <c r="H16" s="1"/>
      <c r="I16" s="1"/>
    </row>
    <row r="17" spans="1:9" ht="19.2" customHeight="1">
      <c r="A17" s="1" t="s">
        <v>163</v>
      </c>
      <c r="B17" s="11"/>
      <c r="C17" s="1"/>
      <c r="D17" s="5">
        <f>Вводные!B12</f>
        <v>30</v>
      </c>
      <c r="E17" s="11"/>
      <c r="F17" s="1"/>
      <c r="G17" s="5">
        <f>Вводные!C12</f>
        <v>30</v>
      </c>
      <c r="H17" s="1"/>
      <c r="I17" s="1"/>
    </row>
    <row r="18" spans="1:9" ht="19.2" customHeight="1">
      <c r="A18" s="1" t="s">
        <v>164</v>
      </c>
      <c r="B18" s="11"/>
      <c r="C18" s="1"/>
      <c r="D18" s="5">
        <f>Вводные!B12*Вводные!B13</f>
        <v>0</v>
      </c>
      <c r="E18" s="11"/>
      <c r="F18" s="1"/>
      <c r="G18" s="5">
        <f>Вводные!C12*Вводные!C13</f>
        <v>0</v>
      </c>
      <c r="H18" s="1"/>
      <c r="I18" s="1"/>
    </row>
    <row r="19" spans="1:9" ht="19.2" customHeight="1">
      <c r="A19" s="1" t="s">
        <v>165</v>
      </c>
      <c r="B19" s="11"/>
      <c r="C19" s="1"/>
      <c r="D19" s="5">
        <f>D18*Вводные!B14</f>
        <v>0</v>
      </c>
      <c r="E19" s="11"/>
      <c r="F19" s="1"/>
      <c r="G19" s="5">
        <f>G18*Вводные!C14</f>
        <v>0</v>
      </c>
      <c r="H19" s="1"/>
      <c r="I19" s="1"/>
    </row>
    <row r="20" spans="1:9" ht="19.2" customHeight="1">
      <c r="A20" s="12" t="s">
        <v>166</v>
      </c>
      <c r="B20" s="13"/>
      <c r="C20" s="12"/>
      <c r="D20" s="16">
        <f>SUM(D15,D18)</f>
        <v>0</v>
      </c>
      <c r="E20" s="13"/>
      <c r="F20" s="12"/>
      <c r="G20" s="16">
        <f>SUM(G15,G18)</f>
        <v>0</v>
      </c>
      <c r="H20" s="12"/>
      <c r="I20" s="12"/>
    </row>
    <row r="21" spans="1:9" ht="19.2" customHeight="1">
      <c r="A21" s="12" t="s">
        <v>167</v>
      </c>
      <c r="B21" s="13"/>
      <c r="C21" s="12"/>
      <c r="D21" s="16">
        <f>SUM(D15,D19)</f>
        <v>0</v>
      </c>
      <c r="E21" s="13"/>
      <c r="F21" s="12"/>
      <c r="G21" s="16">
        <f>SUM(G15,G19)</f>
        <v>0</v>
      </c>
      <c r="H21" s="12"/>
      <c r="I21" s="12"/>
    </row>
    <row r="22" spans="1:9" ht="19.2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19.2" customHeight="1">
      <c r="A23" s="1"/>
      <c r="B23" s="1"/>
      <c r="C23" s="1"/>
      <c r="D23" s="1"/>
      <c r="E23" s="1"/>
      <c r="F23" s="1"/>
      <c r="G23" s="1"/>
      <c r="H23" s="1"/>
      <c r="I23" s="1"/>
    </row>
    <row r="24" spans="1:9" ht="19.2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19.2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 ht="19.2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19.2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 ht="19.2" customHeight="1">
      <c r="A28" s="1"/>
      <c r="B28" s="1"/>
      <c r="C28" s="1"/>
      <c r="D28" s="1"/>
      <c r="E28" s="1"/>
      <c r="F28" s="1"/>
      <c r="G28" s="1"/>
      <c r="H28" s="1"/>
      <c r="I28" s="1"/>
    </row>
  </sheetData>
  <mergeCells count="2">
    <mergeCell ref="A1:I1"/>
    <mergeCell ref="A2:I2"/>
  </mergeCells>
  <conditionalFormatting sqref="H5:H13">
    <cfRule type="expression" dxfId="3" priority="1">
      <formula>H5="Запросить"</formula>
    </cfRule>
    <cfRule type="expression" dxfId="2" priority="2">
      <formula>H5="Допущение"</formula>
    </cfRule>
  </conditionalFormatting>
  <dataValidations count="2">
    <dataValidation type="list" sqref="C5:C13 F5:F13" xr:uid="{00000000-0002-0000-0300-000000000000}">
      <formula1>"Нет,Да"</formula1>
    </dataValidation>
    <dataValidation type="list" sqref="H5:H13" xr:uid="{00000000-0002-0000-0300-000002000000}">
      <formula1>"Допущение,Подтверждено,Включено,Не требуется,Запросить"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/>
  </sheetViews>
  <sheetFormatPr defaultRowHeight="13.8"/>
  <cols>
    <col min="1" max="1" width="13" customWidth="1"/>
    <col min="2" max="2" width="41" customWidth="1"/>
    <col min="3" max="4" width="20" customWidth="1"/>
    <col min="5" max="6" width="22" customWidth="1"/>
    <col min="7" max="7" width="60" customWidth="1"/>
  </cols>
  <sheetData>
    <row r="1" spans="1:7" ht="22.35" customHeight="1">
      <c r="A1" s="23" t="s">
        <v>168</v>
      </c>
      <c r="B1" s="23"/>
      <c r="C1" s="23"/>
      <c r="D1" s="23"/>
      <c r="E1" s="23"/>
      <c r="F1" s="23"/>
      <c r="G1" s="23"/>
    </row>
    <row r="2" spans="1:7" ht="27.15" customHeight="1">
      <c r="A2" s="24" t="s">
        <v>169</v>
      </c>
      <c r="B2" s="24"/>
      <c r="C2" s="24"/>
      <c r="D2" s="24"/>
      <c r="E2" s="24"/>
      <c r="F2" s="24"/>
      <c r="G2" s="24"/>
    </row>
    <row r="3" spans="1:7" ht="19.2" customHeight="1">
      <c r="A3" s="1"/>
      <c r="B3" s="1"/>
      <c r="C3" s="1"/>
      <c r="D3" s="1"/>
      <c r="E3" s="1"/>
      <c r="F3" s="1"/>
      <c r="G3" s="1"/>
    </row>
    <row r="4" spans="1:7" ht="30.45" customHeight="1">
      <c r="A4" s="2" t="s">
        <v>170</v>
      </c>
      <c r="B4" s="2" t="s">
        <v>171</v>
      </c>
      <c r="C4" s="2" t="s">
        <v>108</v>
      </c>
      <c r="D4" s="2" t="s">
        <v>110</v>
      </c>
      <c r="E4" s="2" t="s">
        <v>109</v>
      </c>
      <c r="F4" s="2" t="s">
        <v>111</v>
      </c>
      <c r="G4" s="2" t="s">
        <v>172</v>
      </c>
    </row>
    <row r="5" spans="1:7" ht="35.25" customHeight="1">
      <c r="A5" s="3">
        <v>24</v>
      </c>
      <c r="B5" s="3" t="s">
        <v>173</v>
      </c>
      <c r="C5" s="4">
        <v>0</v>
      </c>
      <c r="D5" s="4">
        <v>0</v>
      </c>
      <c r="E5" s="1" t="s">
        <v>228</v>
      </c>
      <c r="F5" s="1" t="s">
        <v>228</v>
      </c>
      <c r="G5" s="1" t="s">
        <v>174</v>
      </c>
    </row>
    <row r="6" spans="1:7" ht="35.25" customHeight="1">
      <c r="A6" s="3">
        <v>48</v>
      </c>
      <c r="B6" s="3" t="s">
        <v>175</v>
      </c>
      <c r="C6" s="4">
        <v>0</v>
      </c>
      <c r="D6" s="4">
        <v>0</v>
      </c>
      <c r="E6" s="1" t="s">
        <v>228</v>
      </c>
      <c r="F6" s="1" t="s">
        <v>228</v>
      </c>
      <c r="G6" s="1" t="s">
        <v>176</v>
      </c>
    </row>
    <row r="7" spans="1:7" ht="35.25" customHeight="1">
      <c r="A7" s="3"/>
      <c r="B7" s="3"/>
      <c r="C7" s="4">
        <v>0</v>
      </c>
      <c r="D7" s="4">
        <v>0</v>
      </c>
      <c r="E7" s="1" t="s">
        <v>228</v>
      </c>
      <c r="F7" s="1" t="s">
        <v>228</v>
      </c>
      <c r="G7" s="1"/>
    </row>
    <row r="8" spans="1:7" ht="35.25" customHeight="1">
      <c r="A8" s="3"/>
      <c r="B8" s="3"/>
      <c r="C8" s="4">
        <v>0</v>
      </c>
      <c r="D8" s="4">
        <v>0</v>
      </c>
      <c r="E8" s="1" t="s">
        <v>228</v>
      </c>
      <c r="F8" s="1" t="s">
        <v>228</v>
      </c>
      <c r="G8" s="1"/>
    </row>
    <row r="9" spans="1:7" ht="35.25" customHeight="1">
      <c r="A9" s="3"/>
      <c r="B9" s="3"/>
      <c r="C9" s="4">
        <v>0</v>
      </c>
      <c r="D9" s="4">
        <v>0</v>
      </c>
      <c r="E9" s="1" t="s">
        <v>228</v>
      </c>
      <c r="F9" s="1" t="s">
        <v>228</v>
      </c>
      <c r="G9" s="1"/>
    </row>
    <row r="10" spans="1:7" ht="35.25" customHeight="1">
      <c r="A10" s="3"/>
      <c r="B10" s="3"/>
      <c r="C10" s="4">
        <v>0</v>
      </c>
      <c r="D10" s="4">
        <v>0</v>
      </c>
      <c r="E10" s="1" t="s">
        <v>228</v>
      </c>
      <c r="F10" s="1" t="s">
        <v>228</v>
      </c>
      <c r="G10" s="1"/>
    </row>
    <row r="11" spans="1:7" ht="35.25" customHeight="1">
      <c r="A11" s="3"/>
      <c r="B11" s="3"/>
      <c r="C11" s="4">
        <v>0</v>
      </c>
      <c r="D11" s="4">
        <v>0</v>
      </c>
      <c r="E11" s="1" t="s">
        <v>228</v>
      </c>
      <c r="F11" s="1" t="s">
        <v>228</v>
      </c>
      <c r="G11" s="1"/>
    </row>
    <row r="12" spans="1:7" ht="35.25" customHeight="1">
      <c r="A12" s="3"/>
      <c r="B12" s="3"/>
      <c r="C12" s="4">
        <v>0</v>
      </c>
      <c r="D12" s="4">
        <v>0</v>
      </c>
      <c r="E12" s="1" t="s">
        <v>228</v>
      </c>
      <c r="F12" s="1" t="s">
        <v>228</v>
      </c>
      <c r="G12" s="1"/>
    </row>
    <row r="13" spans="1:7" ht="35.25" customHeight="1">
      <c r="A13" s="3"/>
      <c r="B13" s="3"/>
      <c r="C13" s="4">
        <v>0</v>
      </c>
      <c r="D13" s="4">
        <v>0</v>
      </c>
      <c r="E13" s="1" t="s">
        <v>228</v>
      </c>
      <c r="F13" s="1" t="s">
        <v>228</v>
      </c>
      <c r="G13" s="1"/>
    </row>
    <row r="14" spans="1:7" ht="35.25" customHeight="1">
      <c r="A14" s="3"/>
      <c r="B14" s="3"/>
      <c r="C14" s="4">
        <v>0</v>
      </c>
      <c r="D14" s="4">
        <v>0</v>
      </c>
      <c r="E14" s="1" t="s">
        <v>228</v>
      </c>
      <c r="F14" s="1" t="s">
        <v>228</v>
      </c>
      <c r="G14" s="1"/>
    </row>
    <row r="15" spans="1:7" ht="19.2" customHeight="1">
      <c r="A15" s="1"/>
      <c r="B15" s="1"/>
      <c r="C15" s="1">
        <v>0</v>
      </c>
      <c r="D15" s="1">
        <v>0</v>
      </c>
      <c r="E15" s="1" t="s">
        <v>228</v>
      </c>
      <c r="F15" s="1" t="s">
        <v>228</v>
      </c>
      <c r="G15" s="1"/>
    </row>
    <row r="16" spans="1:7" ht="19.2" customHeight="1">
      <c r="A16" s="1"/>
      <c r="B16" s="1"/>
      <c r="C16" s="1">
        <v>0</v>
      </c>
      <c r="D16" s="1">
        <v>0</v>
      </c>
      <c r="E16" s="1" t="s">
        <v>228</v>
      </c>
      <c r="F16" s="1" t="s">
        <v>228</v>
      </c>
      <c r="G16" s="1"/>
    </row>
    <row r="17" spans="1:7" ht="19.2" customHeight="1">
      <c r="A17" s="1"/>
      <c r="B17" s="1"/>
      <c r="C17" s="1">
        <v>0</v>
      </c>
      <c r="D17" s="1">
        <v>0</v>
      </c>
      <c r="E17" s="1" t="s">
        <v>228</v>
      </c>
      <c r="F17" s="1" t="s">
        <v>228</v>
      </c>
      <c r="G17" s="1"/>
    </row>
    <row r="18" spans="1:7" ht="19.2" customHeight="1">
      <c r="A18" s="1"/>
      <c r="B18" s="1"/>
      <c r="C18" s="1">
        <v>0</v>
      </c>
      <c r="D18" s="1">
        <v>0</v>
      </c>
      <c r="E18" s="1" t="s">
        <v>228</v>
      </c>
      <c r="F18" s="1" t="s">
        <v>228</v>
      </c>
      <c r="G18" s="1"/>
    </row>
    <row r="19" spans="1:7" ht="19.2" customHeight="1">
      <c r="A19" s="1"/>
      <c r="B19" s="1"/>
      <c r="C19" s="1">
        <v>0</v>
      </c>
      <c r="D19" s="1">
        <v>0</v>
      </c>
      <c r="E19" s="1" t="s">
        <v>228</v>
      </c>
      <c r="F19" s="1" t="s">
        <v>228</v>
      </c>
      <c r="G19" s="1"/>
    </row>
    <row r="20" spans="1:7" ht="19.2" customHeight="1">
      <c r="A20" s="1"/>
      <c r="B20" s="1"/>
      <c r="C20" s="1">
        <v>0</v>
      </c>
      <c r="D20" s="1">
        <v>0</v>
      </c>
      <c r="E20" s="1" t="s">
        <v>228</v>
      </c>
      <c r="F20" s="1" t="s">
        <v>228</v>
      </c>
      <c r="G20" s="1"/>
    </row>
  </sheetData>
  <mergeCells count="2">
    <mergeCell ref="A1:G1"/>
    <mergeCell ref="A2:G2"/>
  </mergeCells>
  <conditionalFormatting sqref="E5:F14">
    <cfRule type="expression" dxfId="1" priority="1">
      <formula>E5="Запросить"</formula>
    </cfRule>
    <cfRule type="expression" dxfId="0" priority="2">
      <formula>E5="Допущение"</formula>
    </cfRule>
  </conditionalFormatting>
  <dataValidations count="1">
    <dataValidation type="list" sqref="E5:F14" xr:uid="{00000000-0002-0000-0400-000000000000}">
      <formula1>"Допущение,Подтверждено,Включено,Не требуется,Запросить"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8"/>
  <sheetViews>
    <sheetView workbookViewId="0"/>
  </sheetViews>
  <sheetFormatPr defaultRowHeight="13.8"/>
  <cols>
    <col min="1" max="1" width="12" customWidth="1"/>
    <col min="2" max="21" width="19" customWidth="1"/>
  </cols>
  <sheetData>
    <row r="1" spans="1:21" ht="22.35" customHeight="1">
      <c r="A1" s="23" t="s">
        <v>177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25.65" customHeight="1">
      <c r="A2" s="24" t="s">
        <v>178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19.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49.65" customHeight="1">
      <c r="A4" s="2" t="s">
        <v>179</v>
      </c>
      <c r="B4" s="2" t="s">
        <v>180</v>
      </c>
      <c r="C4" s="2" t="s">
        <v>181</v>
      </c>
      <c r="D4" s="2" t="s">
        <v>182</v>
      </c>
      <c r="E4" s="2" t="s">
        <v>183</v>
      </c>
      <c r="F4" s="2" t="s">
        <v>184</v>
      </c>
      <c r="G4" s="2" t="s">
        <v>185</v>
      </c>
      <c r="H4" s="2" t="s">
        <v>186</v>
      </c>
      <c r="I4" s="2" t="s">
        <v>187</v>
      </c>
      <c r="J4" s="2" t="s">
        <v>188</v>
      </c>
      <c r="K4" s="2" t="s">
        <v>189</v>
      </c>
      <c r="L4" s="2" t="s">
        <v>190</v>
      </c>
      <c r="M4" s="2" t="s">
        <v>191</v>
      </c>
      <c r="N4" s="2" t="s">
        <v>192</v>
      </c>
      <c r="O4" s="2" t="s">
        <v>193</v>
      </c>
      <c r="P4" s="2" t="s">
        <v>194</v>
      </c>
      <c r="Q4" s="2" t="s">
        <v>195</v>
      </c>
      <c r="R4" s="2" t="s">
        <v>196</v>
      </c>
      <c r="S4" s="2" t="s">
        <v>197</v>
      </c>
      <c r="T4" s="2" t="s">
        <v>198</v>
      </c>
      <c r="U4" s="2" t="s">
        <v>199</v>
      </c>
    </row>
    <row r="5" spans="1:21" ht="19.2" customHeight="1">
      <c r="A5" s="18">
        <f>0</f>
        <v>0</v>
      </c>
      <c r="B5" s="5">
        <f>Разовые!B15</f>
        <v>0</v>
      </c>
      <c r="C5" s="15">
        <f>0</f>
        <v>0</v>
      </c>
      <c r="D5" s="5">
        <f>C5*Вводные!B14</f>
        <v>0</v>
      </c>
      <c r="E5" s="15">
        <f t="shared" ref="E5:E36" si="0">SUM(B5,D5)</f>
        <v>0</v>
      </c>
      <c r="F5" s="15">
        <f>SUM(E$5:E5)</f>
        <v>0</v>
      </c>
      <c r="G5" s="15">
        <f t="shared" ref="G5:G36" si="1">SUM(B5,C5)</f>
        <v>0</v>
      </c>
      <c r="H5" s="15">
        <f>SUM(G$5:G5)</f>
        <v>0</v>
      </c>
      <c r="I5" s="15">
        <f>E5</f>
        <v>0</v>
      </c>
      <c r="J5" s="15">
        <f>G5</f>
        <v>0</v>
      </c>
      <c r="K5" s="5">
        <f>Разовые!D15</f>
        <v>0</v>
      </c>
      <c r="L5" s="15">
        <f>0</f>
        <v>0</v>
      </c>
      <c r="M5" s="5">
        <f>L5*Вводные!C14</f>
        <v>0</v>
      </c>
      <c r="N5" s="15">
        <f t="shared" ref="N5:N36" si="2">SUM(K5,M5)</f>
        <v>0</v>
      </c>
      <c r="O5" s="15">
        <f>SUM(N$5:N5)</f>
        <v>0</v>
      </c>
      <c r="P5" s="15">
        <f t="shared" ref="P5:P36" si="3">SUM(K5,L5)</f>
        <v>0</v>
      </c>
      <c r="Q5" s="15">
        <f>SUM(P$5:P5)</f>
        <v>0</v>
      </c>
      <c r="R5" s="15">
        <f>N5</f>
        <v>0</v>
      </c>
      <c r="S5" s="15">
        <f>P5</f>
        <v>0</v>
      </c>
      <c r="T5" s="5">
        <f>A5*Вводные!B8</f>
        <v>0</v>
      </c>
      <c r="U5" s="5">
        <f>A5*Вводные!C8</f>
        <v>0</v>
      </c>
    </row>
    <row r="6" spans="1:21" ht="19.2" customHeight="1">
      <c r="A6" s="18">
        <f t="shared" ref="A6:A37" si="4">A5+1</f>
        <v>1</v>
      </c>
      <c r="B6" s="5">
        <f>Ежемесячные!D15*(1+Вводные!B11)^INT((A6-1)/Вводные!$B$24)+SUMIF(Замены!$A$5:$A$14,A6,Замены!$C$5:$C$14)</f>
        <v>0</v>
      </c>
      <c r="C6" s="5">
        <f>Ежемесячные!D18*(1+Вводные!B11)^INT((A6-1)/Вводные!$B$24)</f>
        <v>0</v>
      </c>
      <c r="D6" s="5">
        <f>C6*Вводные!B14</f>
        <v>0</v>
      </c>
      <c r="E6" s="15">
        <f t="shared" si="0"/>
        <v>0</v>
      </c>
      <c r="F6" s="15">
        <f>SUM(E$5:E6)</f>
        <v>0</v>
      </c>
      <c r="G6" s="15">
        <f t="shared" si="1"/>
        <v>0</v>
      </c>
      <c r="H6" s="15">
        <f>SUM(G$5:G6)</f>
        <v>0</v>
      </c>
      <c r="I6" s="5">
        <f>IF(1+Вводные!$B$10&gt;0,I5+E6/(1+Вводные!$B$10)^(A6/Вводные!$B$24),"")</f>
        <v>0</v>
      </c>
      <c r="J6" s="5">
        <f>IF(1+Вводные!$B$10&gt;0,J5+G6/(1+Вводные!$B$10)^(A6/Вводные!$B$24),"")</f>
        <v>0</v>
      </c>
      <c r="K6" s="5">
        <f>Ежемесячные!G15*(1+Вводные!C11)^INT((A6-1)/Вводные!$B$24)+SUMIF(Замены!$A$5:$A$14,A6,Замены!$D$5:$D$14)</f>
        <v>0</v>
      </c>
      <c r="L6" s="5">
        <f>Ежемесячные!G18*(1+Вводные!C11)^INT((A6-1)/Вводные!$B$24)</f>
        <v>0</v>
      </c>
      <c r="M6" s="5">
        <f>L6*Вводные!C14</f>
        <v>0</v>
      </c>
      <c r="N6" s="15">
        <f t="shared" si="2"/>
        <v>0</v>
      </c>
      <c r="O6" s="15">
        <f>SUM(N$5:N6)</f>
        <v>0</v>
      </c>
      <c r="P6" s="15">
        <f t="shared" si="3"/>
        <v>0</v>
      </c>
      <c r="Q6" s="15">
        <f>SUM(P$5:P6)</f>
        <v>0</v>
      </c>
      <c r="R6" s="5">
        <f>IF(1+Вводные!$B$10&gt;0,R5+N6/(1+Вводные!$B$10)^(A6/Вводные!$B$24),"")</f>
        <v>0</v>
      </c>
      <c r="S6" s="5">
        <f>IF(1+Вводные!$B$10&gt;0,S5+P6/(1+Вводные!$B$10)^(A6/Вводные!$B$24),"")</f>
        <v>0</v>
      </c>
      <c r="T6" s="5">
        <f>A6*Вводные!B8</f>
        <v>1000</v>
      </c>
      <c r="U6" s="5">
        <f>A6*Вводные!C8</f>
        <v>1000</v>
      </c>
    </row>
    <row r="7" spans="1:21" ht="19.2" customHeight="1">
      <c r="A7" s="18">
        <f t="shared" si="4"/>
        <v>2</v>
      </c>
      <c r="B7" s="5">
        <f>Ежемесячные!D15*(1+Вводные!B11)^INT((A7-1)/Вводные!$B$24)+SUMIF(Замены!$A$5:$A$14,A7,Замены!$C$5:$C$14)</f>
        <v>0</v>
      </c>
      <c r="C7" s="5">
        <f>Ежемесячные!D18*(1+Вводные!B11)^INT((A7-1)/Вводные!$B$24)</f>
        <v>0</v>
      </c>
      <c r="D7" s="5">
        <f>C7*Вводные!B14</f>
        <v>0</v>
      </c>
      <c r="E7" s="15">
        <f t="shared" si="0"/>
        <v>0</v>
      </c>
      <c r="F7" s="15">
        <f>SUM(E$5:E7)</f>
        <v>0</v>
      </c>
      <c r="G7" s="15">
        <f t="shared" si="1"/>
        <v>0</v>
      </c>
      <c r="H7" s="15">
        <f>SUM(G$5:G7)</f>
        <v>0</v>
      </c>
      <c r="I7" s="5">
        <f>IF(1+Вводные!$B$10&gt;0,I6+E7/(1+Вводные!$B$10)^(A7/Вводные!$B$24),"")</f>
        <v>0</v>
      </c>
      <c r="J7" s="5">
        <f>IF(1+Вводные!$B$10&gt;0,J6+G7/(1+Вводные!$B$10)^(A7/Вводные!$B$24),"")</f>
        <v>0</v>
      </c>
      <c r="K7" s="5">
        <f>Ежемесячные!G15*(1+Вводные!C11)^INT((A7-1)/Вводные!$B$24)+SUMIF(Замены!$A$5:$A$14,A7,Замены!$D$5:$D$14)</f>
        <v>0</v>
      </c>
      <c r="L7" s="5">
        <f>Ежемесячные!G18*(1+Вводные!C11)^INT((A7-1)/Вводные!$B$24)</f>
        <v>0</v>
      </c>
      <c r="M7" s="5">
        <f>L7*Вводные!C14</f>
        <v>0</v>
      </c>
      <c r="N7" s="15">
        <f t="shared" si="2"/>
        <v>0</v>
      </c>
      <c r="O7" s="15">
        <f>SUM(N$5:N7)</f>
        <v>0</v>
      </c>
      <c r="P7" s="15">
        <f t="shared" si="3"/>
        <v>0</v>
      </c>
      <c r="Q7" s="15">
        <f>SUM(P$5:P7)</f>
        <v>0</v>
      </c>
      <c r="R7" s="5">
        <f>IF(1+Вводные!$B$10&gt;0,R6+N7/(1+Вводные!$B$10)^(A7/Вводные!$B$24),"")</f>
        <v>0</v>
      </c>
      <c r="S7" s="5">
        <f>IF(1+Вводные!$B$10&gt;0,S6+P7/(1+Вводные!$B$10)^(A7/Вводные!$B$24),"")</f>
        <v>0</v>
      </c>
      <c r="T7" s="5">
        <f>A7*Вводные!B8</f>
        <v>2000</v>
      </c>
      <c r="U7" s="5">
        <f>A7*Вводные!C8</f>
        <v>2000</v>
      </c>
    </row>
    <row r="8" spans="1:21" ht="19.2" customHeight="1">
      <c r="A8" s="18">
        <f t="shared" si="4"/>
        <v>3</v>
      </c>
      <c r="B8" s="5">
        <f>Ежемесячные!D15*(1+Вводные!B11)^INT((A8-1)/Вводные!$B$24)+SUMIF(Замены!$A$5:$A$14,A8,Замены!$C$5:$C$14)</f>
        <v>0</v>
      </c>
      <c r="C8" s="5">
        <f>Ежемесячные!D18*(1+Вводные!B11)^INT((A8-1)/Вводные!$B$24)</f>
        <v>0</v>
      </c>
      <c r="D8" s="5">
        <f>C8*Вводные!B14</f>
        <v>0</v>
      </c>
      <c r="E8" s="15">
        <f t="shared" si="0"/>
        <v>0</v>
      </c>
      <c r="F8" s="15">
        <f>SUM(E$5:E8)</f>
        <v>0</v>
      </c>
      <c r="G8" s="15">
        <f t="shared" si="1"/>
        <v>0</v>
      </c>
      <c r="H8" s="15">
        <f>SUM(G$5:G8)</f>
        <v>0</v>
      </c>
      <c r="I8" s="5">
        <f>IF(1+Вводные!$B$10&gt;0,I7+E8/(1+Вводные!$B$10)^(A8/Вводные!$B$24),"")</f>
        <v>0</v>
      </c>
      <c r="J8" s="5">
        <f>IF(1+Вводные!$B$10&gt;0,J7+G8/(1+Вводные!$B$10)^(A8/Вводные!$B$24),"")</f>
        <v>0</v>
      </c>
      <c r="K8" s="5">
        <f>Ежемесячные!G15*(1+Вводные!C11)^INT((A8-1)/Вводные!$B$24)+SUMIF(Замены!$A$5:$A$14,A8,Замены!$D$5:$D$14)</f>
        <v>0</v>
      </c>
      <c r="L8" s="5">
        <f>Ежемесячные!G18*(1+Вводные!C11)^INT((A8-1)/Вводные!$B$24)</f>
        <v>0</v>
      </c>
      <c r="M8" s="5">
        <f>L8*Вводные!C14</f>
        <v>0</v>
      </c>
      <c r="N8" s="15">
        <f t="shared" si="2"/>
        <v>0</v>
      </c>
      <c r="O8" s="15">
        <f>SUM(N$5:N8)</f>
        <v>0</v>
      </c>
      <c r="P8" s="15">
        <f t="shared" si="3"/>
        <v>0</v>
      </c>
      <c r="Q8" s="15">
        <f>SUM(P$5:P8)</f>
        <v>0</v>
      </c>
      <c r="R8" s="5">
        <f>IF(1+Вводные!$B$10&gt;0,R7+N8/(1+Вводные!$B$10)^(A8/Вводные!$B$24),"")</f>
        <v>0</v>
      </c>
      <c r="S8" s="5">
        <f>IF(1+Вводные!$B$10&gt;0,S7+P8/(1+Вводные!$B$10)^(A8/Вводные!$B$24),"")</f>
        <v>0</v>
      </c>
      <c r="T8" s="5">
        <f>A8*Вводные!B8</f>
        <v>3000</v>
      </c>
      <c r="U8" s="5">
        <f>A8*Вводные!C8</f>
        <v>3000</v>
      </c>
    </row>
    <row r="9" spans="1:21" ht="19.2" customHeight="1">
      <c r="A9" s="18">
        <f t="shared" si="4"/>
        <v>4</v>
      </c>
      <c r="B9" s="5">
        <f>Ежемесячные!D15*(1+Вводные!B11)^INT((A9-1)/Вводные!$B$24)+SUMIF(Замены!$A$5:$A$14,A9,Замены!$C$5:$C$14)</f>
        <v>0</v>
      </c>
      <c r="C9" s="5">
        <f>Ежемесячные!D18*(1+Вводные!B11)^INT((A9-1)/Вводные!$B$24)</f>
        <v>0</v>
      </c>
      <c r="D9" s="5">
        <f>C9*Вводные!B14</f>
        <v>0</v>
      </c>
      <c r="E9" s="15">
        <f t="shared" si="0"/>
        <v>0</v>
      </c>
      <c r="F9" s="15">
        <f>SUM(E$5:E9)</f>
        <v>0</v>
      </c>
      <c r="G9" s="15">
        <f t="shared" si="1"/>
        <v>0</v>
      </c>
      <c r="H9" s="15">
        <f>SUM(G$5:G9)</f>
        <v>0</v>
      </c>
      <c r="I9" s="5">
        <f>IF(1+Вводные!$B$10&gt;0,I8+E9/(1+Вводные!$B$10)^(A9/Вводные!$B$24),"")</f>
        <v>0</v>
      </c>
      <c r="J9" s="5">
        <f>IF(1+Вводные!$B$10&gt;0,J8+G9/(1+Вводные!$B$10)^(A9/Вводные!$B$24),"")</f>
        <v>0</v>
      </c>
      <c r="K9" s="5">
        <f>Ежемесячные!G15*(1+Вводные!C11)^INT((A9-1)/Вводные!$B$24)+SUMIF(Замены!$A$5:$A$14,A9,Замены!$D$5:$D$14)</f>
        <v>0</v>
      </c>
      <c r="L9" s="5">
        <f>Ежемесячные!G18*(1+Вводные!C11)^INT((A9-1)/Вводные!$B$24)</f>
        <v>0</v>
      </c>
      <c r="M9" s="5">
        <f>L9*Вводные!C14</f>
        <v>0</v>
      </c>
      <c r="N9" s="15">
        <f t="shared" si="2"/>
        <v>0</v>
      </c>
      <c r="O9" s="15">
        <f>SUM(N$5:N9)</f>
        <v>0</v>
      </c>
      <c r="P9" s="15">
        <f t="shared" si="3"/>
        <v>0</v>
      </c>
      <c r="Q9" s="15">
        <f>SUM(P$5:P9)</f>
        <v>0</v>
      </c>
      <c r="R9" s="5">
        <f>IF(1+Вводные!$B$10&gt;0,R8+N9/(1+Вводные!$B$10)^(A9/Вводные!$B$24),"")</f>
        <v>0</v>
      </c>
      <c r="S9" s="5">
        <f>IF(1+Вводные!$B$10&gt;0,S8+P9/(1+Вводные!$B$10)^(A9/Вводные!$B$24),"")</f>
        <v>0</v>
      </c>
      <c r="T9" s="5">
        <f>A9*Вводные!B8</f>
        <v>4000</v>
      </c>
      <c r="U9" s="5">
        <f>A9*Вводные!C8</f>
        <v>4000</v>
      </c>
    </row>
    <row r="10" spans="1:21" ht="19.2" customHeight="1">
      <c r="A10" s="18">
        <f t="shared" si="4"/>
        <v>5</v>
      </c>
      <c r="B10" s="5">
        <f>Ежемесячные!D15*(1+Вводные!B11)^INT((A10-1)/Вводные!$B$24)+SUMIF(Замены!$A$5:$A$14,A10,Замены!$C$5:$C$14)</f>
        <v>0</v>
      </c>
      <c r="C10" s="5">
        <f>Ежемесячные!D18*(1+Вводные!B11)^INT((A10-1)/Вводные!$B$24)</f>
        <v>0</v>
      </c>
      <c r="D10" s="5">
        <f>C10*Вводные!B14</f>
        <v>0</v>
      </c>
      <c r="E10" s="15">
        <f t="shared" si="0"/>
        <v>0</v>
      </c>
      <c r="F10" s="15">
        <f>SUM(E$5:E10)</f>
        <v>0</v>
      </c>
      <c r="G10" s="15">
        <f t="shared" si="1"/>
        <v>0</v>
      </c>
      <c r="H10" s="15">
        <f>SUM(G$5:G10)</f>
        <v>0</v>
      </c>
      <c r="I10" s="5">
        <f>IF(1+Вводные!$B$10&gt;0,I9+E10/(1+Вводные!$B$10)^(A10/Вводные!$B$24),"")</f>
        <v>0</v>
      </c>
      <c r="J10" s="5">
        <f>IF(1+Вводные!$B$10&gt;0,J9+G10/(1+Вводные!$B$10)^(A10/Вводные!$B$24),"")</f>
        <v>0</v>
      </c>
      <c r="K10" s="5">
        <f>Ежемесячные!G15*(1+Вводные!C11)^INT((A10-1)/Вводные!$B$24)+SUMIF(Замены!$A$5:$A$14,A10,Замены!$D$5:$D$14)</f>
        <v>0</v>
      </c>
      <c r="L10" s="5">
        <f>Ежемесячные!G18*(1+Вводные!C11)^INT((A10-1)/Вводные!$B$24)</f>
        <v>0</v>
      </c>
      <c r="M10" s="5">
        <f>L10*Вводные!C14</f>
        <v>0</v>
      </c>
      <c r="N10" s="15">
        <f t="shared" si="2"/>
        <v>0</v>
      </c>
      <c r="O10" s="15">
        <f>SUM(N$5:N10)</f>
        <v>0</v>
      </c>
      <c r="P10" s="15">
        <f t="shared" si="3"/>
        <v>0</v>
      </c>
      <c r="Q10" s="15">
        <f>SUM(P$5:P10)</f>
        <v>0</v>
      </c>
      <c r="R10" s="5">
        <f>IF(1+Вводные!$B$10&gt;0,R9+N10/(1+Вводные!$B$10)^(A10/Вводные!$B$24),"")</f>
        <v>0</v>
      </c>
      <c r="S10" s="5">
        <f>IF(1+Вводные!$B$10&gt;0,S9+P10/(1+Вводные!$B$10)^(A10/Вводные!$B$24),"")</f>
        <v>0</v>
      </c>
      <c r="T10" s="5">
        <f>A10*Вводные!B8</f>
        <v>5000</v>
      </c>
      <c r="U10" s="5">
        <f>A10*Вводные!C8</f>
        <v>5000</v>
      </c>
    </row>
    <row r="11" spans="1:21" ht="19.2" customHeight="1">
      <c r="A11" s="18">
        <f t="shared" si="4"/>
        <v>6</v>
      </c>
      <c r="B11" s="5">
        <f>Ежемесячные!D15*(1+Вводные!B11)^INT((A11-1)/Вводные!$B$24)+SUMIF(Замены!$A$5:$A$14,A11,Замены!$C$5:$C$14)</f>
        <v>0</v>
      </c>
      <c r="C11" s="5">
        <f>Ежемесячные!D18*(1+Вводные!B11)^INT((A11-1)/Вводные!$B$24)</f>
        <v>0</v>
      </c>
      <c r="D11" s="5">
        <f>C11*Вводные!B14</f>
        <v>0</v>
      </c>
      <c r="E11" s="15">
        <f t="shared" si="0"/>
        <v>0</v>
      </c>
      <c r="F11" s="15">
        <f>SUM(E$5:E11)</f>
        <v>0</v>
      </c>
      <c r="G11" s="15">
        <f t="shared" si="1"/>
        <v>0</v>
      </c>
      <c r="H11" s="15">
        <f>SUM(G$5:G11)</f>
        <v>0</v>
      </c>
      <c r="I11" s="5">
        <f>IF(1+Вводные!$B$10&gt;0,I10+E11/(1+Вводные!$B$10)^(A11/Вводные!$B$24),"")</f>
        <v>0</v>
      </c>
      <c r="J11" s="5">
        <f>IF(1+Вводные!$B$10&gt;0,J10+G11/(1+Вводные!$B$10)^(A11/Вводные!$B$24),"")</f>
        <v>0</v>
      </c>
      <c r="K11" s="5">
        <f>Ежемесячные!G15*(1+Вводные!C11)^INT((A11-1)/Вводные!$B$24)+SUMIF(Замены!$A$5:$A$14,A11,Замены!$D$5:$D$14)</f>
        <v>0</v>
      </c>
      <c r="L11" s="5">
        <f>Ежемесячные!G18*(1+Вводные!C11)^INT((A11-1)/Вводные!$B$24)</f>
        <v>0</v>
      </c>
      <c r="M11" s="5">
        <f>L11*Вводные!C14</f>
        <v>0</v>
      </c>
      <c r="N11" s="15">
        <f t="shared" si="2"/>
        <v>0</v>
      </c>
      <c r="O11" s="15">
        <f>SUM(N$5:N11)</f>
        <v>0</v>
      </c>
      <c r="P11" s="15">
        <f t="shared" si="3"/>
        <v>0</v>
      </c>
      <c r="Q11" s="15">
        <f>SUM(P$5:P11)</f>
        <v>0</v>
      </c>
      <c r="R11" s="5">
        <f>IF(1+Вводные!$B$10&gt;0,R10+N11/(1+Вводные!$B$10)^(A11/Вводные!$B$24),"")</f>
        <v>0</v>
      </c>
      <c r="S11" s="5">
        <f>IF(1+Вводные!$B$10&gt;0,S10+P11/(1+Вводные!$B$10)^(A11/Вводные!$B$24),"")</f>
        <v>0</v>
      </c>
      <c r="T11" s="5">
        <f>A11*Вводные!B8</f>
        <v>6000</v>
      </c>
      <c r="U11" s="5">
        <f>A11*Вводные!C8</f>
        <v>6000</v>
      </c>
    </row>
    <row r="12" spans="1:21" ht="19.2" customHeight="1">
      <c r="A12" s="18">
        <f t="shared" si="4"/>
        <v>7</v>
      </c>
      <c r="B12" s="5">
        <f>Ежемесячные!D15*(1+Вводные!B11)^INT((A12-1)/Вводные!$B$24)+SUMIF(Замены!$A$5:$A$14,A12,Замены!$C$5:$C$14)</f>
        <v>0</v>
      </c>
      <c r="C12" s="5">
        <f>Ежемесячные!D18*(1+Вводные!B11)^INT((A12-1)/Вводные!$B$24)</f>
        <v>0</v>
      </c>
      <c r="D12" s="5">
        <f>C12*Вводные!B14</f>
        <v>0</v>
      </c>
      <c r="E12" s="15">
        <f t="shared" si="0"/>
        <v>0</v>
      </c>
      <c r="F12" s="15">
        <f>SUM(E$5:E12)</f>
        <v>0</v>
      </c>
      <c r="G12" s="15">
        <f t="shared" si="1"/>
        <v>0</v>
      </c>
      <c r="H12" s="15">
        <f>SUM(G$5:G12)</f>
        <v>0</v>
      </c>
      <c r="I12" s="5">
        <f>IF(1+Вводные!$B$10&gt;0,I11+E12/(1+Вводные!$B$10)^(A12/Вводные!$B$24),"")</f>
        <v>0</v>
      </c>
      <c r="J12" s="5">
        <f>IF(1+Вводные!$B$10&gt;0,J11+G12/(1+Вводные!$B$10)^(A12/Вводные!$B$24),"")</f>
        <v>0</v>
      </c>
      <c r="K12" s="5">
        <f>Ежемесячные!G15*(1+Вводные!C11)^INT((A12-1)/Вводные!$B$24)+SUMIF(Замены!$A$5:$A$14,A12,Замены!$D$5:$D$14)</f>
        <v>0</v>
      </c>
      <c r="L12" s="5">
        <f>Ежемесячные!G18*(1+Вводные!C11)^INT((A12-1)/Вводные!$B$24)</f>
        <v>0</v>
      </c>
      <c r="M12" s="5">
        <f>L12*Вводные!C14</f>
        <v>0</v>
      </c>
      <c r="N12" s="15">
        <f t="shared" si="2"/>
        <v>0</v>
      </c>
      <c r="O12" s="15">
        <f>SUM(N$5:N12)</f>
        <v>0</v>
      </c>
      <c r="P12" s="15">
        <f t="shared" si="3"/>
        <v>0</v>
      </c>
      <c r="Q12" s="15">
        <f>SUM(P$5:P12)</f>
        <v>0</v>
      </c>
      <c r="R12" s="5">
        <f>IF(1+Вводные!$B$10&gt;0,R11+N12/(1+Вводные!$B$10)^(A12/Вводные!$B$24),"")</f>
        <v>0</v>
      </c>
      <c r="S12" s="5">
        <f>IF(1+Вводные!$B$10&gt;0,S11+P12/(1+Вводные!$B$10)^(A12/Вводные!$B$24),"")</f>
        <v>0</v>
      </c>
      <c r="T12" s="5">
        <f>A12*Вводные!B8</f>
        <v>7000</v>
      </c>
      <c r="U12" s="5">
        <f>A12*Вводные!C8</f>
        <v>7000</v>
      </c>
    </row>
    <row r="13" spans="1:21" ht="19.2" customHeight="1">
      <c r="A13" s="18">
        <f t="shared" si="4"/>
        <v>8</v>
      </c>
      <c r="B13" s="5">
        <f>Ежемесячные!D15*(1+Вводные!B11)^INT((A13-1)/Вводные!$B$24)+SUMIF(Замены!$A$5:$A$14,A13,Замены!$C$5:$C$14)</f>
        <v>0</v>
      </c>
      <c r="C13" s="5">
        <f>Ежемесячные!D18*(1+Вводные!B11)^INT((A13-1)/Вводные!$B$24)</f>
        <v>0</v>
      </c>
      <c r="D13" s="5">
        <f>C13*Вводные!B14</f>
        <v>0</v>
      </c>
      <c r="E13" s="15">
        <f t="shared" si="0"/>
        <v>0</v>
      </c>
      <c r="F13" s="15">
        <f>SUM(E$5:E13)</f>
        <v>0</v>
      </c>
      <c r="G13" s="15">
        <f t="shared" si="1"/>
        <v>0</v>
      </c>
      <c r="H13" s="15">
        <f>SUM(G$5:G13)</f>
        <v>0</v>
      </c>
      <c r="I13" s="5">
        <f>IF(1+Вводные!$B$10&gt;0,I12+E13/(1+Вводные!$B$10)^(A13/Вводные!$B$24),"")</f>
        <v>0</v>
      </c>
      <c r="J13" s="5">
        <f>IF(1+Вводные!$B$10&gt;0,J12+G13/(1+Вводные!$B$10)^(A13/Вводные!$B$24),"")</f>
        <v>0</v>
      </c>
      <c r="K13" s="5">
        <f>Ежемесячные!G15*(1+Вводные!C11)^INT((A13-1)/Вводные!$B$24)+SUMIF(Замены!$A$5:$A$14,A13,Замены!$D$5:$D$14)</f>
        <v>0</v>
      </c>
      <c r="L13" s="5">
        <f>Ежемесячные!G18*(1+Вводные!C11)^INT((A13-1)/Вводные!$B$24)</f>
        <v>0</v>
      </c>
      <c r="M13" s="5">
        <f>L13*Вводные!C14</f>
        <v>0</v>
      </c>
      <c r="N13" s="15">
        <f t="shared" si="2"/>
        <v>0</v>
      </c>
      <c r="O13" s="15">
        <f>SUM(N$5:N13)</f>
        <v>0</v>
      </c>
      <c r="P13" s="15">
        <f t="shared" si="3"/>
        <v>0</v>
      </c>
      <c r="Q13" s="15">
        <f>SUM(P$5:P13)</f>
        <v>0</v>
      </c>
      <c r="R13" s="5">
        <f>IF(1+Вводные!$B$10&gt;0,R12+N13/(1+Вводные!$B$10)^(A13/Вводные!$B$24),"")</f>
        <v>0</v>
      </c>
      <c r="S13" s="5">
        <f>IF(1+Вводные!$B$10&gt;0,S12+P13/(1+Вводные!$B$10)^(A13/Вводные!$B$24),"")</f>
        <v>0</v>
      </c>
      <c r="T13" s="5">
        <f>A13*Вводные!B8</f>
        <v>8000</v>
      </c>
      <c r="U13" s="5">
        <f>A13*Вводные!C8</f>
        <v>8000</v>
      </c>
    </row>
    <row r="14" spans="1:21" ht="19.2" customHeight="1">
      <c r="A14" s="18">
        <f t="shared" si="4"/>
        <v>9</v>
      </c>
      <c r="B14" s="5">
        <f>Ежемесячные!D15*(1+Вводные!B11)^INT((A14-1)/Вводные!$B$24)+SUMIF(Замены!$A$5:$A$14,A14,Замены!$C$5:$C$14)</f>
        <v>0</v>
      </c>
      <c r="C14" s="5">
        <f>Ежемесячные!D18*(1+Вводные!B11)^INT((A14-1)/Вводные!$B$24)</f>
        <v>0</v>
      </c>
      <c r="D14" s="5">
        <f>C14*Вводные!B14</f>
        <v>0</v>
      </c>
      <c r="E14" s="15">
        <f t="shared" si="0"/>
        <v>0</v>
      </c>
      <c r="F14" s="15">
        <f>SUM(E$5:E14)</f>
        <v>0</v>
      </c>
      <c r="G14" s="15">
        <f t="shared" si="1"/>
        <v>0</v>
      </c>
      <c r="H14" s="15">
        <f>SUM(G$5:G14)</f>
        <v>0</v>
      </c>
      <c r="I14" s="5">
        <f>IF(1+Вводные!$B$10&gt;0,I13+E14/(1+Вводные!$B$10)^(A14/Вводные!$B$24),"")</f>
        <v>0</v>
      </c>
      <c r="J14" s="5">
        <f>IF(1+Вводные!$B$10&gt;0,J13+G14/(1+Вводные!$B$10)^(A14/Вводные!$B$24),"")</f>
        <v>0</v>
      </c>
      <c r="K14" s="5">
        <f>Ежемесячные!G15*(1+Вводные!C11)^INT((A14-1)/Вводные!$B$24)+SUMIF(Замены!$A$5:$A$14,A14,Замены!$D$5:$D$14)</f>
        <v>0</v>
      </c>
      <c r="L14" s="5">
        <f>Ежемесячные!G18*(1+Вводные!C11)^INT((A14-1)/Вводные!$B$24)</f>
        <v>0</v>
      </c>
      <c r="M14" s="5">
        <f>L14*Вводные!C14</f>
        <v>0</v>
      </c>
      <c r="N14" s="15">
        <f t="shared" si="2"/>
        <v>0</v>
      </c>
      <c r="O14" s="15">
        <f>SUM(N$5:N14)</f>
        <v>0</v>
      </c>
      <c r="P14" s="15">
        <f t="shared" si="3"/>
        <v>0</v>
      </c>
      <c r="Q14" s="15">
        <f>SUM(P$5:P14)</f>
        <v>0</v>
      </c>
      <c r="R14" s="5">
        <f>IF(1+Вводные!$B$10&gt;0,R13+N14/(1+Вводные!$B$10)^(A14/Вводные!$B$24),"")</f>
        <v>0</v>
      </c>
      <c r="S14" s="5">
        <f>IF(1+Вводные!$B$10&gt;0,S13+P14/(1+Вводные!$B$10)^(A14/Вводные!$B$24),"")</f>
        <v>0</v>
      </c>
      <c r="T14" s="5">
        <f>A14*Вводные!B8</f>
        <v>9000</v>
      </c>
      <c r="U14" s="5">
        <f>A14*Вводные!C8</f>
        <v>9000</v>
      </c>
    </row>
    <row r="15" spans="1:21" ht="19.2" customHeight="1">
      <c r="A15" s="18">
        <f t="shared" si="4"/>
        <v>10</v>
      </c>
      <c r="B15" s="5">
        <f>Ежемесячные!D15*(1+Вводные!B11)^INT((A15-1)/Вводные!$B$24)+SUMIF(Замены!$A$5:$A$14,A15,Замены!$C$5:$C$14)</f>
        <v>0</v>
      </c>
      <c r="C15" s="5">
        <f>Ежемесячные!D18*(1+Вводные!B11)^INT((A15-1)/Вводные!$B$24)</f>
        <v>0</v>
      </c>
      <c r="D15" s="5">
        <f>C15*Вводные!B14</f>
        <v>0</v>
      </c>
      <c r="E15" s="15">
        <f t="shared" si="0"/>
        <v>0</v>
      </c>
      <c r="F15" s="15">
        <f>SUM(E$5:E15)</f>
        <v>0</v>
      </c>
      <c r="G15" s="15">
        <f t="shared" si="1"/>
        <v>0</v>
      </c>
      <c r="H15" s="15">
        <f>SUM(G$5:G15)</f>
        <v>0</v>
      </c>
      <c r="I15" s="5">
        <f>IF(1+Вводные!$B$10&gt;0,I14+E15/(1+Вводные!$B$10)^(A15/Вводные!$B$24),"")</f>
        <v>0</v>
      </c>
      <c r="J15" s="5">
        <f>IF(1+Вводные!$B$10&gt;0,J14+G15/(1+Вводные!$B$10)^(A15/Вводные!$B$24),"")</f>
        <v>0</v>
      </c>
      <c r="K15" s="5">
        <f>Ежемесячные!G15*(1+Вводные!C11)^INT((A15-1)/Вводные!$B$24)+SUMIF(Замены!$A$5:$A$14,A15,Замены!$D$5:$D$14)</f>
        <v>0</v>
      </c>
      <c r="L15" s="5">
        <f>Ежемесячные!G18*(1+Вводные!C11)^INT((A15-1)/Вводные!$B$24)</f>
        <v>0</v>
      </c>
      <c r="M15" s="5">
        <f>L15*Вводные!C14</f>
        <v>0</v>
      </c>
      <c r="N15" s="15">
        <f t="shared" si="2"/>
        <v>0</v>
      </c>
      <c r="O15" s="15">
        <f>SUM(N$5:N15)</f>
        <v>0</v>
      </c>
      <c r="P15" s="15">
        <f t="shared" si="3"/>
        <v>0</v>
      </c>
      <c r="Q15" s="15">
        <f>SUM(P$5:P15)</f>
        <v>0</v>
      </c>
      <c r="R15" s="5">
        <f>IF(1+Вводные!$B$10&gt;0,R14+N15/(1+Вводные!$B$10)^(A15/Вводные!$B$24),"")</f>
        <v>0</v>
      </c>
      <c r="S15" s="5">
        <f>IF(1+Вводные!$B$10&gt;0,S14+P15/(1+Вводные!$B$10)^(A15/Вводные!$B$24),"")</f>
        <v>0</v>
      </c>
      <c r="T15" s="5">
        <f>A15*Вводные!B8</f>
        <v>10000</v>
      </c>
      <c r="U15" s="5">
        <f>A15*Вводные!C8</f>
        <v>10000</v>
      </c>
    </row>
    <row r="16" spans="1:21" ht="19.2" customHeight="1">
      <c r="A16" s="18">
        <f t="shared" si="4"/>
        <v>11</v>
      </c>
      <c r="B16" s="5">
        <f>Ежемесячные!D15*(1+Вводные!B11)^INT((A16-1)/Вводные!$B$24)+SUMIF(Замены!$A$5:$A$14,A16,Замены!$C$5:$C$14)</f>
        <v>0</v>
      </c>
      <c r="C16" s="5">
        <f>Ежемесячные!D18*(1+Вводные!B11)^INT((A16-1)/Вводные!$B$24)</f>
        <v>0</v>
      </c>
      <c r="D16" s="5">
        <f>C16*Вводные!B14</f>
        <v>0</v>
      </c>
      <c r="E16" s="15">
        <f t="shared" si="0"/>
        <v>0</v>
      </c>
      <c r="F16" s="15">
        <f>SUM(E$5:E16)</f>
        <v>0</v>
      </c>
      <c r="G16" s="15">
        <f t="shared" si="1"/>
        <v>0</v>
      </c>
      <c r="H16" s="15">
        <f>SUM(G$5:G16)</f>
        <v>0</v>
      </c>
      <c r="I16" s="5">
        <f>IF(1+Вводные!$B$10&gt;0,I15+E16/(1+Вводные!$B$10)^(A16/Вводные!$B$24),"")</f>
        <v>0</v>
      </c>
      <c r="J16" s="5">
        <f>IF(1+Вводные!$B$10&gt;0,J15+G16/(1+Вводные!$B$10)^(A16/Вводные!$B$24),"")</f>
        <v>0</v>
      </c>
      <c r="K16" s="5">
        <f>Ежемесячные!G15*(1+Вводные!C11)^INT((A16-1)/Вводные!$B$24)+SUMIF(Замены!$A$5:$A$14,A16,Замены!$D$5:$D$14)</f>
        <v>0</v>
      </c>
      <c r="L16" s="5">
        <f>Ежемесячные!G18*(1+Вводные!C11)^INT((A16-1)/Вводные!$B$24)</f>
        <v>0</v>
      </c>
      <c r="M16" s="5">
        <f>L16*Вводные!C14</f>
        <v>0</v>
      </c>
      <c r="N16" s="15">
        <f t="shared" si="2"/>
        <v>0</v>
      </c>
      <c r="O16" s="15">
        <f>SUM(N$5:N16)</f>
        <v>0</v>
      </c>
      <c r="P16" s="15">
        <f t="shared" si="3"/>
        <v>0</v>
      </c>
      <c r="Q16" s="15">
        <f>SUM(P$5:P16)</f>
        <v>0</v>
      </c>
      <c r="R16" s="5">
        <f>IF(1+Вводные!$B$10&gt;0,R15+N16/(1+Вводные!$B$10)^(A16/Вводные!$B$24),"")</f>
        <v>0</v>
      </c>
      <c r="S16" s="5">
        <f>IF(1+Вводные!$B$10&gt;0,S15+P16/(1+Вводные!$B$10)^(A16/Вводные!$B$24),"")</f>
        <v>0</v>
      </c>
      <c r="T16" s="5">
        <f>A16*Вводные!B8</f>
        <v>11000</v>
      </c>
      <c r="U16" s="5">
        <f>A16*Вводные!C8</f>
        <v>11000</v>
      </c>
    </row>
    <row r="17" spans="1:21" ht="19.2" customHeight="1">
      <c r="A17" s="18">
        <f t="shared" si="4"/>
        <v>12</v>
      </c>
      <c r="B17" s="5">
        <f>Ежемесячные!D15*(1+Вводные!B11)^INT((A17-1)/Вводные!$B$24)+SUMIF(Замены!$A$5:$A$14,A17,Замены!$C$5:$C$14)</f>
        <v>0</v>
      </c>
      <c r="C17" s="5">
        <f>Ежемесячные!D18*(1+Вводные!B11)^INT((A17-1)/Вводные!$B$24)</f>
        <v>0</v>
      </c>
      <c r="D17" s="5">
        <f>C17*Вводные!B14</f>
        <v>0</v>
      </c>
      <c r="E17" s="15">
        <f t="shared" si="0"/>
        <v>0</v>
      </c>
      <c r="F17" s="15">
        <f>SUM(E$5:E17)</f>
        <v>0</v>
      </c>
      <c r="G17" s="15">
        <f t="shared" si="1"/>
        <v>0</v>
      </c>
      <c r="H17" s="15">
        <f>SUM(G$5:G17)</f>
        <v>0</v>
      </c>
      <c r="I17" s="5">
        <f>IF(1+Вводные!$B$10&gt;0,I16+E17/(1+Вводные!$B$10)^(A17/Вводные!$B$24),"")</f>
        <v>0</v>
      </c>
      <c r="J17" s="5">
        <f>IF(1+Вводные!$B$10&gt;0,J16+G17/(1+Вводные!$B$10)^(A17/Вводные!$B$24),"")</f>
        <v>0</v>
      </c>
      <c r="K17" s="5">
        <f>Ежемесячные!G15*(1+Вводные!C11)^INT((A17-1)/Вводные!$B$24)+SUMIF(Замены!$A$5:$A$14,A17,Замены!$D$5:$D$14)</f>
        <v>0</v>
      </c>
      <c r="L17" s="5">
        <f>Ежемесячные!G18*(1+Вводные!C11)^INT((A17-1)/Вводные!$B$24)</f>
        <v>0</v>
      </c>
      <c r="M17" s="5">
        <f>L17*Вводные!C14</f>
        <v>0</v>
      </c>
      <c r="N17" s="15">
        <f t="shared" si="2"/>
        <v>0</v>
      </c>
      <c r="O17" s="15">
        <f>SUM(N$5:N17)</f>
        <v>0</v>
      </c>
      <c r="P17" s="15">
        <f t="shared" si="3"/>
        <v>0</v>
      </c>
      <c r="Q17" s="15">
        <f>SUM(P$5:P17)</f>
        <v>0</v>
      </c>
      <c r="R17" s="5">
        <f>IF(1+Вводные!$B$10&gt;0,R16+N17/(1+Вводные!$B$10)^(A17/Вводные!$B$24),"")</f>
        <v>0</v>
      </c>
      <c r="S17" s="5">
        <f>IF(1+Вводные!$B$10&gt;0,S16+P17/(1+Вводные!$B$10)^(A17/Вводные!$B$24),"")</f>
        <v>0</v>
      </c>
      <c r="T17" s="5">
        <f>A17*Вводные!B8</f>
        <v>12000</v>
      </c>
      <c r="U17" s="5">
        <f>A17*Вводные!C8</f>
        <v>12000</v>
      </c>
    </row>
    <row r="18" spans="1:21" ht="19.2" customHeight="1">
      <c r="A18" s="18">
        <f t="shared" si="4"/>
        <v>13</v>
      </c>
      <c r="B18" s="5">
        <f>Ежемесячные!D15*(1+Вводные!B11)^INT((A18-1)/Вводные!$B$24)+SUMIF(Замены!$A$5:$A$14,A18,Замены!$C$5:$C$14)</f>
        <v>0</v>
      </c>
      <c r="C18" s="5">
        <f>Ежемесячные!D18*(1+Вводные!B11)^INT((A18-1)/Вводные!$B$24)</f>
        <v>0</v>
      </c>
      <c r="D18" s="5">
        <f>C18*Вводные!B14</f>
        <v>0</v>
      </c>
      <c r="E18" s="15">
        <f t="shared" si="0"/>
        <v>0</v>
      </c>
      <c r="F18" s="15">
        <f>SUM(E$5:E18)</f>
        <v>0</v>
      </c>
      <c r="G18" s="15">
        <f t="shared" si="1"/>
        <v>0</v>
      </c>
      <c r="H18" s="15">
        <f>SUM(G$5:G18)</f>
        <v>0</v>
      </c>
      <c r="I18" s="5">
        <f>IF(1+Вводные!$B$10&gt;0,I17+E18/(1+Вводные!$B$10)^(A18/Вводные!$B$24),"")</f>
        <v>0</v>
      </c>
      <c r="J18" s="5">
        <f>IF(1+Вводные!$B$10&gt;0,J17+G18/(1+Вводные!$B$10)^(A18/Вводные!$B$24),"")</f>
        <v>0</v>
      </c>
      <c r="K18" s="5">
        <f>Ежемесячные!G15*(1+Вводные!C11)^INT((A18-1)/Вводные!$B$24)+SUMIF(Замены!$A$5:$A$14,A18,Замены!$D$5:$D$14)</f>
        <v>0</v>
      </c>
      <c r="L18" s="5">
        <f>Ежемесячные!G18*(1+Вводные!C11)^INT((A18-1)/Вводные!$B$24)</f>
        <v>0</v>
      </c>
      <c r="M18" s="5">
        <f>L18*Вводные!C14</f>
        <v>0</v>
      </c>
      <c r="N18" s="15">
        <f t="shared" si="2"/>
        <v>0</v>
      </c>
      <c r="O18" s="15">
        <f>SUM(N$5:N18)</f>
        <v>0</v>
      </c>
      <c r="P18" s="15">
        <f t="shared" si="3"/>
        <v>0</v>
      </c>
      <c r="Q18" s="15">
        <f>SUM(P$5:P18)</f>
        <v>0</v>
      </c>
      <c r="R18" s="5">
        <f>IF(1+Вводные!$B$10&gt;0,R17+N18/(1+Вводные!$B$10)^(A18/Вводные!$B$24),"")</f>
        <v>0</v>
      </c>
      <c r="S18" s="5">
        <f>IF(1+Вводные!$B$10&gt;0,S17+P18/(1+Вводные!$B$10)^(A18/Вводные!$B$24),"")</f>
        <v>0</v>
      </c>
      <c r="T18" s="5">
        <f>A18*Вводные!B8</f>
        <v>13000</v>
      </c>
      <c r="U18" s="5">
        <f>A18*Вводные!C8</f>
        <v>13000</v>
      </c>
    </row>
    <row r="19" spans="1:21" ht="19.2" customHeight="1">
      <c r="A19" s="18">
        <f t="shared" si="4"/>
        <v>14</v>
      </c>
      <c r="B19" s="5">
        <f>Ежемесячные!D15*(1+Вводные!B11)^INT((A19-1)/Вводные!$B$24)+SUMIF(Замены!$A$5:$A$14,A19,Замены!$C$5:$C$14)</f>
        <v>0</v>
      </c>
      <c r="C19" s="5">
        <f>Ежемесячные!D18*(1+Вводные!B11)^INT((A19-1)/Вводные!$B$24)</f>
        <v>0</v>
      </c>
      <c r="D19" s="5">
        <f>C19*Вводные!B14</f>
        <v>0</v>
      </c>
      <c r="E19" s="15">
        <f t="shared" si="0"/>
        <v>0</v>
      </c>
      <c r="F19" s="15">
        <f>SUM(E$5:E19)</f>
        <v>0</v>
      </c>
      <c r="G19" s="15">
        <f t="shared" si="1"/>
        <v>0</v>
      </c>
      <c r="H19" s="15">
        <f>SUM(G$5:G19)</f>
        <v>0</v>
      </c>
      <c r="I19" s="5">
        <f>IF(1+Вводные!$B$10&gt;0,I18+E19/(1+Вводные!$B$10)^(A19/Вводные!$B$24),"")</f>
        <v>0</v>
      </c>
      <c r="J19" s="5">
        <f>IF(1+Вводные!$B$10&gt;0,J18+G19/(1+Вводные!$B$10)^(A19/Вводные!$B$24),"")</f>
        <v>0</v>
      </c>
      <c r="K19" s="5">
        <f>Ежемесячные!G15*(1+Вводные!C11)^INT((A19-1)/Вводные!$B$24)+SUMIF(Замены!$A$5:$A$14,A19,Замены!$D$5:$D$14)</f>
        <v>0</v>
      </c>
      <c r="L19" s="5">
        <f>Ежемесячные!G18*(1+Вводные!C11)^INT((A19-1)/Вводные!$B$24)</f>
        <v>0</v>
      </c>
      <c r="M19" s="5">
        <f>L19*Вводные!C14</f>
        <v>0</v>
      </c>
      <c r="N19" s="15">
        <f t="shared" si="2"/>
        <v>0</v>
      </c>
      <c r="O19" s="15">
        <f>SUM(N$5:N19)</f>
        <v>0</v>
      </c>
      <c r="P19" s="15">
        <f t="shared" si="3"/>
        <v>0</v>
      </c>
      <c r="Q19" s="15">
        <f>SUM(P$5:P19)</f>
        <v>0</v>
      </c>
      <c r="R19" s="5">
        <f>IF(1+Вводные!$B$10&gt;0,R18+N19/(1+Вводные!$B$10)^(A19/Вводные!$B$24),"")</f>
        <v>0</v>
      </c>
      <c r="S19" s="5">
        <f>IF(1+Вводные!$B$10&gt;0,S18+P19/(1+Вводные!$B$10)^(A19/Вводные!$B$24),"")</f>
        <v>0</v>
      </c>
      <c r="T19" s="5">
        <f>A19*Вводные!B8</f>
        <v>14000</v>
      </c>
      <c r="U19" s="5">
        <f>A19*Вводные!C8</f>
        <v>14000</v>
      </c>
    </row>
    <row r="20" spans="1:21" ht="19.2" customHeight="1">
      <c r="A20" s="18">
        <f t="shared" si="4"/>
        <v>15</v>
      </c>
      <c r="B20" s="5">
        <f>Ежемесячные!D15*(1+Вводные!B11)^INT((A20-1)/Вводные!$B$24)+SUMIF(Замены!$A$5:$A$14,A20,Замены!$C$5:$C$14)</f>
        <v>0</v>
      </c>
      <c r="C20" s="5">
        <f>Ежемесячные!D18*(1+Вводные!B11)^INT((A20-1)/Вводные!$B$24)</f>
        <v>0</v>
      </c>
      <c r="D20" s="5">
        <f>C20*Вводные!B14</f>
        <v>0</v>
      </c>
      <c r="E20" s="15">
        <f t="shared" si="0"/>
        <v>0</v>
      </c>
      <c r="F20" s="15">
        <f>SUM(E$5:E20)</f>
        <v>0</v>
      </c>
      <c r="G20" s="15">
        <f t="shared" si="1"/>
        <v>0</v>
      </c>
      <c r="H20" s="15">
        <f>SUM(G$5:G20)</f>
        <v>0</v>
      </c>
      <c r="I20" s="5">
        <f>IF(1+Вводные!$B$10&gt;0,I19+E20/(1+Вводные!$B$10)^(A20/Вводные!$B$24),"")</f>
        <v>0</v>
      </c>
      <c r="J20" s="5">
        <f>IF(1+Вводные!$B$10&gt;0,J19+G20/(1+Вводные!$B$10)^(A20/Вводные!$B$24),"")</f>
        <v>0</v>
      </c>
      <c r="K20" s="5">
        <f>Ежемесячные!G15*(1+Вводные!C11)^INT((A20-1)/Вводные!$B$24)+SUMIF(Замены!$A$5:$A$14,A20,Замены!$D$5:$D$14)</f>
        <v>0</v>
      </c>
      <c r="L20" s="5">
        <f>Ежемесячные!G18*(1+Вводные!C11)^INT((A20-1)/Вводные!$B$24)</f>
        <v>0</v>
      </c>
      <c r="M20" s="5">
        <f>L20*Вводные!C14</f>
        <v>0</v>
      </c>
      <c r="N20" s="15">
        <f t="shared" si="2"/>
        <v>0</v>
      </c>
      <c r="O20" s="15">
        <f>SUM(N$5:N20)</f>
        <v>0</v>
      </c>
      <c r="P20" s="15">
        <f t="shared" si="3"/>
        <v>0</v>
      </c>
      <c r="Q20" s="15">
        <f>SUM(P$5:P20)</f>
        <v>0</v>
      </c>
      <c r="R20" s="5">
        <f>IF(1+Вводные!$B$10&gt;0,R19+N20/(1+Вводные!$B$10)^(A20/Вводные!$B$24),"")</f>
        <v>0</v>
      </c>
      <c r="S20" s="5">
        <f>IF(1+Вводные!$B$10&gt;0,S19+P20/(1+Вводные!$B$10)^(A20/Вводные!$B$24),"")</f>
        <v>0</v>
      </c>
      <c r="T20" s="5">
        <f>A20*Вводные!B8</f>
        <v>15000</v>
      </c>
      <c r="U20" s="5">
        <f>A20*Вводные!C8</f>
        <v>15000</v>
      </c>
    </row>
    <row r="21" spans="1:21" ht="19.2" customHeight="1">
      <c r="A21" s="18">
        <f t="shared" si="4"/>
        <v>16</v>
      </c>
      <c r="B21" s="5">
        <f>Ежемесячные!D15*(1+Вводные!B11)^INT((A21-1)/Вводные!$B$24)+SUMIF(Замены!$A$5:$A$14,A21,Замены!$C$5:$C$14)</f>
        <v>0</v>
      </c>
      <c r="C21" s="5">
        <f>Ежемесячные!D18*(1+Вводные!B11)^INT((A21-1)/Вводные!$B$24)</f>
        <v>0</v>
      </c>
      <c r="D21" s="5">
        <f>C21*Вводные!B14</f>
        <v>0</v>
      </c>
      <c r="E21" s="15">
        <f t="shared" si="0"/>
        <v>0</v>
      </c>
      <c r="F21" s="15">
        <f>SUM(E$5:E21)</f>
        <v>0</v>
      </c>
      <c r="G21" s="15">
        <f t="shared" si="1"/>
        <v>0</v>
      </c>
      <c r="H21" s="15">
        <f>SUM(G$5:G21)</f>
        <v>0</v>
      </c>
      <c r="I21" s="5">
        <f>IF(1+Вводные!$B$10&gt;0,I20+E21/(1+Вводные!$B$10)^(A21/Вводные!$B$24),"")</f>
        <v>0</v>
      </c>
      <c r="J21" s="5">
        <f>IF(1+Вводные!$B$10&gt;0,J20+G21/(1+Вводные!$B$10)^(A21/Вводные!$B$24),"")</f>
        <v>0</v>
      </c>
      <c r="K21" s="5">
        <f>Ежемесячные!G15*(1+Вводные!C11)^INT((A21-1)/Вводные!$B$24)+SUMIF(Замены!$A$5:$A$14,A21,Замены!$D$5:$D$14)</f>
        <v>0</v>
      </c>
      <c r="L21" s="5">
        <f>Ежемесячные!G18*(1+Вводные!C11)^INT((A21-1)/Вводные!$B$24)</f>
        <v>0</v>
      </c>
      <c r="M21" s="5">
        <f>L21*Вводные!C14</f>
        <v>0</v>
      </c>
      <c r="N21" s="15">
        <f t="shared" si="2"/>
        <v>0</v>
      </c>
      <c r="O21" s="15">
        <f>SUM(N$5:N21)</f>
        <v>0</v>
      </c>
      <c r="P21" s="15">
        <f t="shared" si="3"/>
        <v>0</v>
      </c>
      <c r="Q21" s="15">
        <f>SUM(P$5:P21)</f>
        <v>0</v>
      </c>
      <c r="R21" s="5">
        <f>IF(1+Вводные!$B$10&gt;0,R20+N21/(1+Вводные!$B$10)^(A21/Вводные!$B$24),"")</f>
        <v>0</v>
      </c>
      <c r="S21" s="5">
        <f>IF(1+Вводные!$B$10&gt;0,S20+P21/(1+Вводные!$B$10)^(A21/Вводные!$B$24),"")</f>
        <v>0</v>
      </c>
      <c r="T21" s="5">
        <f>A21*Вводные!B8</f>
        <v>16000</v>
      </c>
      <c r="U21" s="5">
        <f>A21*Вводные!C8</f>
        <v>16000</v>
      </c>
    </row>
    <row r="22" spans="1:21" ht="19.2" customHeight="1">
      <c r="A22" s="18">
        <f t="shared" si="4"/>
        <v>17</v>
      </c>
      <c r="B22" s="5">
        <f>Ежемесячные!D15*(1+Вводные!B11)^INT((A22-1)/Вводные!$B$24)+SUMIF(Замены!$A$5:$A$14,A22,Замены!$C$5:$C$14)</f>
        <v>0</v>
      </c>
      <c r="C22" s="5">
        <f>Ежемесячные!D18*(1+Вводные!B11)^INT((A22-1)/Вводные!$B$24)</f>
        <v>0</v>
      </c>
      <c r="D22" s="5">
        <f>C22*Вводные!B14</f>
        <v>0</v>
      </c>
      <c r="E22" s="15">
        <f t="shared" si="0"/>
        <v>0</v>
      </c>
      <c r="F22" s="15">
        <f>SUM(E$5:E22)</f>
        <v>0</v>
      </c>
      <c r="G22" s="15">
        <f t="shared" si="1"/>
        <v>0</v>
      </c>
      <c r="H22" s="15">
        <f>SUM(G$5:G22)</f>
        <v>0</v>
      </c>
      <c r="I22" s="5">
        <f>IF(1+Вводные!$B$10&gt;0,I21+E22/(1+Вводные!$B$10)^(A22/Вводные!$B$24),"")</f>
        <v>0</v>
      </c>
      <c r="J22" s="5">
        <f>IF(1+Вводные!$B$10&gt;0,J21+G22/(1+Вводные!$B$10)^(A22/Вводные!$B$24),"")</f>
        <v>0</v>
      </c>
      <c r="K22" s="5">
        <f>Ежемесячные!G15*(1+Вводные!C11)^INT((A22-1)/Вводные!$B$24)+SUMIF(Замены!$A$5:$A$14,A22,Замены!$D$5:$D$14)</f>
        <v>0</v>
      </c>
      <c r="L22" s="5">
        <f>Ежемесячные!G18*(1+Вводные!C11)^INT((A22-1)/Вводные!$B$24)</f>
        <v>0</v>
      </c>
      <c r="M22" s="5">
        <f>L22*Вводные!C14</f>
        <v>0</v>
      </c>
      <c r="N22" s="15">
        <f t="shared" si="2"/>
        <v>0</v>
      </c>
      <c r="O22" s="15">
        <f>SUM(N$5:N22)</f>
        <v>0</v>
      </c>
      <c r="P22" s="15">
        <f t="shared" si="3"/>
        <v>0</v>
      </c>
      <c r="Q22" s="15">
        <f>SUM(P$5:P22)</f>
        <v>0</v>
      </c>
      <c r="R22" s="5">
        <f>IF(1+Вводные!$B$10&gt;0,R21+N22/(1+Вводные!$B$10)^(A22/Вводные!$B$24),"")</f>
        <v>0</v>
      </c>
      <c r="S22" s="5">
        <f>IF(1+Вводные!$B$10&gt;0,S21+P22/(1+Вводные!$B$10)^(A22/Вводные!$B$24),"")</f>
        <v>0</v>
      </c>
      <c r="T22" s="5">
        <f>A22*Вводные!B8</f>
        <v>17000</v>
      </c>
      <c r="U22" s="5">
        <f>A22*Вводные!C8</f>
        <v>17000</v>
      </c>
    </row>
    <row r="23" spans="1:21" ht="19.2" customHeight="1">
      <c r="A23" s="18">
        <f t="shared" si="4"/>
        <v>18</v>
      </c>
      <c r="B23" s="5">
        <f>Ежемесячные!D15*(1+Вводные!B11)^INT((A23-1)/Вводные!$B$24)+SUMIF(Замены!$A$5:$A$14,A23,Замены!$C$5:$C$14)</f>
        <v>0</v>
      </c>
      <c r="C23" s="5">
        <f>Ежемесячные!D18*(1+Вводные!B11)^INT((A23-1)/Вводные!$B$24)</f>
        <v>0</v>
      </c>
      <c r="D23" s="5">
        <f>C23*Вводные!B14</f>
        <v>0</v>
      </c>
      <c r="E23" s="15">
        <f t="shared" si="0"/>
        <v>0</v>
      </c>
      <c r="F23" s="15">
        <f>SUM(E$5:E23)</f>
        <v>0</v>
      </c>
      <c r="G23" s="15">
        <f t="shared" si="1"/>
        <v>0</v>
      </c>
      <c r="H23" s="15">
        <f>SUM(G$5:G23)</f>
        <v>0</v>
      </c>
      <c r="I23" s="5">
        <f>IF(1+Вводные!$B$10&gt;0,I22+E23/(1+Вводные!$B$10)^(A23/Вводные!$B$24),"")</f>
        <v>0</v>
      </c>
      <c r="J23" s="5">
        <f>IF(1+Вводные!$B$10&gt;0,J22+G23/(1+Вводные!$B$10)^(A23/Вводные!$B$24),"")</f>
        <v>0</v>
      </c>
      <c r="K23" s="5">
        <f>Ежемесячные!G15*(1+Вводные!C11)^INT((A23-1)/Вводные!$B$24)+SUMIF(Замены!$A$5:$A$14,A23,Замены!$D$5:$D$14)</f>
        <v>0</v>
      </c>
      <c r="L23" s="5">
        <f>Ежемесячные!G18*(1+Вводные!C11)^INT((A23-1)/Вводные!$B$24)</f>
        <v>0</v>
      </c>
      <c r="M23" s="5">
        <f>L23*Вводные!C14</f>
        <v>0</v>
      </c>
      <c r="N23" s="15">
        <f t="shared" si="2"/>
        <v>0</v>
      </c>
      <c r="O23" s="15">
        <f>SUM(N$5:N23)</f>
        <v>0</v>
      </c>
      <c r="P23" s="15">
        <f t="shared" si="3"/>
        <v>0</v>
      </c>
      <c r="Q23" s="15">
        <f>SUM(P$5:P23)</f>
        <v>0</v>
      </c>
      <c r="R23" s="5">
        <f>IF(1+Вводные!$B$10&gt;0,R22+N23/(1+Вводные!$B$10)^(A23/Вводные!$B$24),"")</f>
        <v>0</v>
      </c>
      <c r="S23" s="5">
        <f>IF(1+Вводные!$B$10&gt;0,S22+P23/(1+Вводные!$B$10)^(A23/Вводные!$B$24),"")</f>
        <v>0</v>
      </c>
      <c r="T23" s="5">
        <f>A23*Вводные!B8</f>
        <v>18000</v>
      </c>
      <c r="U23" s="5">
        <f>A23*Вводные!C8</f>
        <v>18000</v>
      </c>
    </row>
    <row r="24" spans="1:21" ht="19.2" customHeight="1">
      <c r="A24" s="18">
        <f t="shared" si="4"/>
        <v>19</v>
      </c>
      <c r="B24" s="5">
        <f>Ежемесячные!D15*(1+Вводные!B11)^INT((A24-1)/Вводные!$B$24)+SUMIF(Замены!$A$5:$A$14,A24,Замены!$C$5:$C$14)</f>
        <v>0</v>
      </c>
      <c r="C24" s="5">
        <f>Ежемесячные!D18*(1+Вводные!B11)^INT((A24-1)/Вводные!$B$24)</f>
        <v>0</v>
      </c>
      <c r="D24" s="5">
        <f>C24*Вводные!B14</f>
        <v>0</v>
      </c>
      <c r="E24" s="15">
        <f t="shared" si="0"/>
        <v>0</v>
      </c>
      <c r="F24" s="15">
        <f>SUM(E$5:E24)</f>
        <v>0</v>
      </c>
      <c r="G24" s="15">
        <f t="shared" si="1"/>
        <v>0</v>
      </c>
      <c r="H24" s="15">
        <f>SUM(G$5:G24)</f>
        <v>0</v>
      </c>
      <c r="I24" s="5">
        <f>IF(1+Вводные!$B$10&gt;0,I23+E24/(1+Вводные!$B$10)^(A24/Вводные!$B$24),"")</f>
        <v>0</v>
      </c>
      <c r="J24" s="5">
        <f>IF(1+Вводные!$B$10&gt;0,J23+G24/(1+Вводные!$B$10)^(A24/Вводные!$B$24),"")</f>
        <v>0</v>
      </c>
      <c r="K24" s="5">
        <f>Ежемесячные!G15*(1+Вводные!C11)^INT((A24-1)/Вводные!$B$24)+SUMIF(Замены!$A$5:$A$14,A24,Замены!$D$5:$D$14)</f>
        <v>0</v>
      </c>
      <c r="L24" s="5">
        <f>Ежемесячные!G18*(1+Вводные!C11)^INT((A24-1)/Вводные!$B$24)</f>
        <v>0</v>
      </c>
      <c r="M24" s="5">
        <f>L24*Вводные!C14</f>
        <v>0</v>
      </c>
      <c r="N24" s="15">
        <f t="shared" si="2"/>
        <v>0</v>
      </c>
      <c r="O24" s="15">
        <f>SUM(N$5:N24)</f>
        <v>0</v>
      </c>
      <c r="P24" s="15">
        <f t="shared" si="3"/>
        <v>0</v>
      </c>
      <c r="Q24" s="15">
        <f>SUM(P$5:P24)</f>
        <v>0</v>
      </c>
      <c r="R24" s="5">
        <f>IF(1+Вводные!$B$10&gt;0,R23+N24/(1+Вводные!$B$10)^(A24/Вводные!$B$24),"")</f>
        <v>0</v>
      </c>
      <c r="S24" s="5">
        <f>IF(1+Вводные!$B$10&gt;0,S23+P24/(1+Вводные!$B$10)^(A24/Вводные!$B$24),"")</f>
        <v>0</v>
      </c>
      <c r="T24" s="5">
        <f>A24*Вводные!B8</f>
        <v>19000</v>
      </c>
      <c r="U24" s="5">
        <f>A24*Вводные!C8</f>
        <v>19000</v>
      </c>
    </row>
    <row r="25" spans="1:21" ht="19.2" customHeight="1">
      <c r="A25" s="18">
        <f t="shared" si="4"/>
        <v>20</v>
      </c>
      <c r="B25" s="5">
        <f>Ежемесячные!D15*(1+Вводные!B11)^INT((A25-1)/Вводные!$B$24)+SUMIF(Замены!$A$5:$A$14,A25,Замены!$C$5:$C$14)</f>
        <v>0</v>
      </c>
      <c r="C25" s="5">
        <f>Ежемесячные!D18*(1+Вводные!B11)^INT((A25-1)/Вводные!$B$24)</f>
        <v>0</v>
      </c>
      <c r="D25" s="5">
        <f>C25*Вводные!B14</f>
        <v>0</v>
      </c>
      <c r="E25" s="15">
        <f t="shared" si="0"/>
        <v>0</v>
      </c>
      <c r="F25" s="15">
        <f>SUM(E$5:E25)</f>
        <v>0</v>
      </c>
      <c r="G25" s="15">
        <f t="shared" si="1"/>
        <v>0</v>
      </c>
      <c r="H25" s="15">
        <f>SUM(G$5:G25)</f>
        <v>0</v>
      </c>
      <c r="I25" s="5">
        <f>IF(1+Вводные!$B$10&gt;0,I24+E25/(1+Вводные!$B$10)^(A25/Вводные!$B$24),"")</f>
        <v>0</v>
      </c>
      <c r="J25" s="5">
        <f>IF(1+Вводные!$B$10&gt;0,J24+G25/(1+Вводные!$B$10)^(A25/Вводные!$B$24),"")</f>
        <v>0</v>
      </c>
      <c r="K25" s="5">
        <f>Ежемесячные!G15*(1+Вводные!C11)^INT((A25-1)/Вводные!$B$24)+SUMIF(Замены!$A$5:$A$14,A25,Замены!$D$5:$D$14)</f>
        <v>0</v>
      </c>
      <c r="L25" s="5">
        <f>Ежемесячные!G18*(1+Вводные!C11)^INT((A25-1)/Вводные!$B$24)</f>
        <v>0</v>
      </c>
      <c r="M25" s="5">
        <f>L25*Вводные!C14</f>
        <v>0</v>
      </c>
      <c r="N25" s="15">
        <f t="shared" si="2"/>
        <v>0</v>
      </c>
      <c r="O25" s="15">
        <f>SUM(N$5:N25)</f>
        <v>0</v>
      </c>
      <c r="P25" s="15">
        <f t="shared" si="3"/>
        <v>0</v>
      </c>
      <c r="Q25" s="15">
        <f>SUM(P$5:P25)</f>
        <v>0</v>
      </c>
      <c r="R25" s="5">
        <f>IF(1+Вводные!$B$10&gt;0,R24+N25/(1+Вводные!$B$10)^(A25/Вводные!$B$24),"")</f>
        <v>0</v>
      </c>
      <c r="S25" s="5">
        <f>IF(1+Вводные!$B$10&gt;0,S24+P25/(1+Вводные!$B$10)^(A25/Вводные!$B$24),"")</f>
        <v>0</v>
      </c>
      <c r="T25" s="5">
        <f>A25*Вводные!B8</f>
        <v>20000</v>
      </c>
      <c r="U25" s="5">
        <f>A25*Вводные!C8</f>
        <v>20000</v>
      </c>
    </row>
    <row r="26" spans="1:21" ht="19.2" customHeight="1">
      <c r="A26" s="18">
        <f t="shared" si="4"/>
        <v>21</v>
      </c>
      <c r="B26" s="5">
        <f>Ежемесячные!D15*(1+Вводные!B11)^INT((A26-1)/Вводные!$B$24)+SUMIF(Замены!$A$5:$A$14,A26,Замены!$C$5:$C$14)</f>
        <v>0</v>
      </c>
      <c r="C26" s="5">
        <f>Ежемесячные!D18*(1+Вводные!B11)^INT((A26-1)/Вводные!$B$24)</f>
        <v>0</v>
      </c>
      <c r="D26" s="5">
        <f>C26*Вводные!B14</f>
        <v>0</v>
      </c>
      <c r="E26" s="15">
        <f t="shared" si="0"/>
        <v>0</v>
      </c>
      <c r="F26" s="15">
        <f>SUM(E$5:E26)</f>
        <v>0</v>
      </c>
      <c r="G26" s="15">
        <f t="shared" si="1"/>
        <v>0</v>
      </c>
      <c r="H26" s="15">
        <f>SUM(G$5:G26)</f>
        <v>0</v>
      </c>
      <c r="I26" s="5">
        <f>IF(1+Вводные!$B$10&gt;0,I25+E26/(1+Вводные!$B$10)^(A26/Вводные!$B$24),"")</f>
        <v>0</v>
      </c>
      <c r="J26" s="5">
        <f>IF(1+Вводные!$B$10&gt;0,J25+G26/(1+Вводные!$B$10)^(A26/Вводные!$B$24),"")</f>
        <v>0</v>
      </c>
      <c r="K26" s="5">
        <f>Ежемесячные!G15*(1+Вводные!C11)^INT((A26-1)/Вводные!$B$24)+SUMIF(Замены!$A$5:$A$14,A26,Замены!$D$5:$D$14)</f>
        <v>0</v>
      </c>
      <c r="L26" s="5">
        <f>Ежемесячные!G18*(1+Вводные!C11)^INT((A26-1)/Вводные!$B$24)</f>
        <v>0</v>
      </c>
      <c r="M26" s="5">
        <f>L26*Вводные!C14</f>
        <v>0</v>
      </c>
      <c r="N26" s="15">
        <f t="shared" si="2"/>
        <v>0</v>
      </c>
      <c r="O26" s="15">
        <f>SUM(N$5:N26)</f>
        <v>0</v>
      </c>
      <c r="P26" s="15">
        <f t="shared" si="3"/>
        <v>0</v>
      </c>
      <c r="Q26" s="15">
        <f>SUM(P$5:P26)</f>
        <v>0</v>
      </c>
      <c r="R26" s="5">
        <f>IF(1+Вводные!$B$10&gt;0,R25+N26/(1+Вводные!$B$10)^(A26/Вводные!$B$24),"")</f>
        <v>0</v>
      </c>
      <c r="S26" s="5">
        <f>IF(1+Вводные!$B$10&gt;0,S25+P26/(1+Вводные!$B$10)^(A26/Вводные!$B$24),"")</f>
        <v>0</v>
      </c>
      <c r="T26" s="5">
        <f>A26*Вводные!B8</f>
        <v>21000</v>
      </c>
      <c r="U26" s="5">
        <f>A26*Вводные!C8</f>
        <v>21000</v>
      </c>
    </row>
    <row r="27" spans="1:21" ht="19.2" customHeight="1">
      <c r="A27" s="18">
        <f t="shared" si="4"/>
        <v>22</v>
      </c>
      <c r="B27" s="5">
        <f>Ежемесячные!D15*(1+Вводные!B11)^INT((A27-1)/Вводные!$B$24)+SUMIF(Замены!$A$5:$A$14,A27,Замены!$C$5:$C$14)</f>
        <v>0</v>
      </c>
      <c r="C27" s="5">
        <f>Ежемесячные!D18*(1+Вводные!B11)^INT((A27-1)/Вводные!$B$24)</f>
        <v>0</v>
      </c>
      <c r="D27" s="5">
        <f>C27*Вводные!B14</f>
        <v>0</v>
      </c>
      <c r="E27" s="15">
        <f t="shared" si="0"/>
        <v>0</v>
      </c>
      <c r="F27" s="15">
        <f>SUM(E$5:E27)</f>
        <v>0</v>
      </c>
      <c r="G27" s="15">
        <f t="shared" si="1"/>
        <v>0</v>
      </c>
      <c r="H27" s="15">
        <f>SUM(G$5:G27)</f>
        <v>0</v>
      </c>
      <c r="I27" s="5">
        <f>IF(1+Вводные!$B$10&gt;0,I26+E27/(1+Вводные!$B$10)^(A27/Вводные!$B$24),"")</f>
        <v>0</v>
      </c>
      <c r="J27" s="5">
        <f>IF(1+Вводные!$B$10&gt;0,J26+G27/(1+Вводные!$B$10)^(A27/Вводные!$B$24),"")</f>
        <v>0</v>
      </c>
      <c r="K27" s="5">
        <f>Ежемесячные!G15*(1+Вводные!C11)^INT((A27-1)/Вводные!$B$24)+SUMIF(Замены!$A$5:$A$14,A27,Замены!$D$5:$D$14)</f>
        <v>0</v>
      </c>
      <c r="L27" s="5">
        <f>Ежемесячные!G18*(1+Вводные!C11)^INT((A27-1)/Вводные!$B$24)</f>
        <v>0</v>
      </c>
      <c r="M27" s="5">
        <f>L27*Вводные!C14</f>
        <v>0</v>
      </c>
      <c r="N27" s="15">
        <f t="shared" si="2"/>
        <v>0</v>
      </c>
      <c r="O27" s="15">
        <f>SUM(N$5:N27)</f>
        <v>0</v>
      </c>
      <c r="P27" s="15">
        <f t="shared" si="3"/>
        <v>0</v>
      </c>
      <c r="Q27" s="15">
        <f>SUM(P$5:P27)</f>
        <v>0</v>
      </c>
      <c r="R27" s="5">
        <f>IF(1+Вводные!$B$10&gt;0,R26+N27/(1+Вводные!$B$10)^(A27/Вводные!$B$24),"")</f>
        <v>0</v>
      </c>
      <c r="S27" s="5">
        <f>IF(1+Вводные!$B$10&gt;0,S26+P27/(1+Вводные!$B$10)^(A27/Вводные!$B$24),"")</f>
        <v>0</v>
      </c>
      <c r="T27" s="5">
        <f>A27*Вводные!B8</f>
        <v>22000</v>
      </c>
      <c r="U27" s="5">
        <f>A27*Вводные!C8</f>
        <v>22000</v>
      </c>
    </row>
    <row r="28" spans="1:21" ht="19.2" customHeight="1">
      <c r="A28" s="18">
        <f t="shared" si="4"/>
        <v>23</v>
      </c>
      <c r="B28" s="5">
        <f>Ежемесячные!D15*(1+Вводные!B11)^INT((A28-1)/Вводные!$B$24)+SUMIF(Замены!$A$5:$A$14,A28,Замены!$C$5:$C$14)</f>
        <v>0</v>
      </c>
      <c r="C28" s="5">
        <f>Ежемесячные!D18*(1+Вводные!B11)^INT((A28-1)/Вводные!$B$24)</f>
        <v>0</v>
      </c>
      <c r="D28" s="5">
        <f>C28*Вводные!B14</f>
        <v>0</v>
      </c>
      <c r="E28" s="15">
        <f t="shared" si="0"/>
        <v>0</v>
      </c>
      <c r="F28" s="15">
        <f>SUM(E$5:E28)</f>
        <v>0</v>
      </c>
      <c r="G28" s="15">
        <f t="shared" si="1"/>
        <v>0</v>
      </c>
      <c r="H28" s="15">
        <f>SUM(G$5:G28)</f>
        <v>0</v>
      </c>
      <c r="I28" s="5">
        <f>IF(1+Вводные!$B$10&gt;0,I27+E28/(1+Вводные!$B$10)^(A28/Вводные!$B$24),"")</f>
        <v>0</v>
      </c>
      <c r="J28" s="5">
        <f>IF(1+Вводные!$B$10&gt;0,J27+G28/(1+Вводные!$B$10)^(A28/Вводные!$B$24),"")</f>
        <v>0</v>
      </c>
      <c r="K28" s="5">
        <f>Ежемесячные!G15*(1+Вводные!C11)^INT((A28-1)/Вводные!$B$24)+SUMIF(Замены!$A$5:$A$14,A28,Замены!$D$5:$D$14)</f>
        <v>0</v>
      </c>
      <c r="L28" s="5">
        <f>Ежемесячные!G18*(1+Вводные!C11)^INT((A28-1)/Вводные!$B$24)</f>
        <v>0</v>
      </c>
      <c r="M28" s="5">
        <f>L28*Вводные!C14</f>
        <v>0</v>
      </c>
      <c r="N28" s="15">
        <f t="shared" si="2"/>
        <v>0</v>
      </c>
      <c r="O28" s="15">
        <f>SUM(N$5:N28)</f>
        <v>0</v>
      </c>
      <c r="P28" s="15">
        <f t="shared" si="3"/>
        <v>0</v>
      </c>
      <c r="Q28" s="15">
        <f>SUM(P$5:P28)</f>
        <v>0</v>
      </c>
      <c r="R28" s="5">
        <f>IF(1+Вводные!$B$10&gt;0,R27+N28/(1+Вводные!$B$10)^(A28/Вводные!$B$24),"")</f>
        <v>0</v>
      </c>
      <c r="S28" s="5">
        <f>IF(1+Вводные!$B$10&gt;0,S27+P28/(1+Вводные!$B$10)^(A28/Вводные!$B$24),"")</f>
        <v>0</v>
      </c>
      <c r="T28" s="5">
        <f>A28*Вводные!B8</f>
        <v>23000</v>
      </c>
      <c r="U28" s="5">
        <f>A28*Вводные!C8</f>
        <v>23000</v>
      </c>
    </row>
    <row r="29" spans="1:21" ht="19.2" customHeight="1">
      <c r="A29" s="18">
        <f t="shared" si="4"/>
        <v>24</v>
      </c>
      <c r="B29" s="5">
        <f>Ежемесячные!D15*(1+Вводные!B11)^INT((A29-1)/Вводные!$B$24)+SUMIF(Замены!$A$5:$A$14,A29,Замены!$C$5:$C$14)</f>
        <v>0</v>
      </c>
      <c r="C29" s="5">
        <f>Ежемесячные!D18*(1+Вводные!B11)^INT((A29-1)/Вводные!$B$24)</f>
        <v>0</v>
      </c>
      <c r="D29" s="5">
        <f>C29*Вводные!B14</f>
        <v>0</v>
      </c>
      <c r="E29" s="15">
        <f t="shared" si="0"/>
        <v>0</v>
      </c>
      <c r="F29" s="15">
        <f>SUM(E$5:E29)</f>
        <v>0</v>
      </c>
      <c r="G29" s="15">
        <f t="shared" si="1"/>
        <v>0</v>
      </c>
      <c r="H29" s="15">
        <f>SUM(G$5:G29)</f>
        <v>0</v>
      </c>
      <c r="I29" s="5">
        <f>IF(1+Вводные!$B$10&gt;0,I28+E29/(1+Вводные!$B$10)^(A29/Вводные!$B$24),"")</f>
        <v>0</v>
      </c>
      <c r="J29" s="5">
        <f>IF(1+Вводные!$B$10&gt;0,J28+G29/(1+Вводные!$B$10)^(A29/Вводные!$B$24),"")</f>
        <v>0</v>
      </c>
      <c r="K29" s="5">
        <f>Ежемесячные!G15*(1+Вводные!C11)^INT((A29-1)/Вводные!$B$24)+SUMIF(Замены!$A$5:$A$14,A29,Замены!$D$5:$D$14)</f>
        <v>0</v>
      </c>
      <c r="L29" s="5">
        <f>Ежемесячные!G18*(1+Вводные!C11)^INT((A29-1)/Вводные!$B$24)</f>
        <v>0</v>
      </c>
      <c r="M29" s="5">
        <f>L29*Вводные!C14</f>
        <v>0</v>
      </c>
      <c r="N29" s="15">
        <f t="shared" si="2"/>
        <v>0</v>
      </c>
      <c r="O29" s="15">
        <f>SUM(N$5:N29)</f>
        <v>0</v>
      </c>
      <c r="P29" s="15">
        <f t="shared" si="3"/>
        <v>0</v>
      </c>
      <c r="Q29" s="15">
        <f>SUM(P$5:P29)</f>
        <v>0</v>
      </c>
      <c r="R29" s="5">
        <f>IF(1+Вводные!$B$10&gt;0,R28+N29/(1+Вводные!$B$10)^(A29/Вводные!$B$24),"")</f>
        <v>0</v>
      </c>
      <c r="S29" s="5">
        <f>IF(1+Вводные!$B$10&gt;0,S28+P29/(1+Вводные!$B$10)^(A29/Вводные!$B$24),"")</f>
        <v>0</v>
      </c>
      <c r="T29" s="5">
        <f>A29*Вводные!B8</f>
        <v>24000</v>
      </c>
      <c r="U29" s="5">
        <f>A29*Вводные!C8</f>
        <v>24000</v>
      </c>
    </row>
    <row r="30" spans="1:21" ht="19.2" customHeight="1">
      <c r="A30" s="18">
        <f t="shared" si="4"/>
        <v>25</v>
      </c>
      <c r="B30" s="5">
        <f>Ежемесячные!D15*(1+Вводные!B11)^INT((A30-1)/Вводные!$B$24)+SUMIF(Замены!$A$5:$A$14,A30,Замены!$C$5:$C$14)</f>
        <v>0</v>
      </c>
      <c r="C30" s="5">
        <f>Ежемесячные!D18*(1+Вводные!B11)^INT((A30-1)/Вводные!$B$24)</f>
        <v>0</v>
      </c>
      <c r="D30" s="5">
        <f>C30*Вводные!B14</f>
        <v>0</v>
      </c>
      <c r="E30" s="15">
        <f t="shared" si="0"/>
        <v>0</v>
      </c>
      <c r="F30" s="15">
        <f>SUM(E$5:E30)</f>
        <v>0</v>
      </c>
      <c r="G30" s="15">
        <f t="shared" si="1"/>
        <v>0</v>
      </c>
      <c r="H30" s="15">
        <f>SUM(G$5:G30)</f>
        <v>0</v>
      </c>
      <c r="I30" s="5">
        <f>IF(1+Вводные!$B$10&gt;0,I29+E30/(1+Вводные!$B$10)^(A30/Вводные!$B$24),"")</f>
        <v>0</v>
      </c>
      <c r="J30" s="5">
        <f>IF(1+Вводные!$B$10&gt;0,J29+G30/(1+Вводные!$B$10)^(A30/Вводные!$B$24),"")</f>
        <v>0</v>
      </c>
      <c r="K30" s="5">
        <f>Ежемесячные!G15*(1+Вводные!C11)^INT((A30-1)/Вводные!$B$24)+SUMIF(Замены!$A$5:$A$14,A30,Замены!$D$5:$D$14)</f>
        <v>0</v>
      </c>
      <c r="L30" s="5">
        <f>Ежемесячные!G18*(1+Вводные!C11)^INT((A30-1)/Вводные!$B$24)</f>
        <v>0</v>
      </c>
      <c r="M30" s="5">
        <f>L30*Вводные!C14</f>
        <v>0</v>
      </c>
      <c r="N30" s="15">
        <f t="shared" si="2"/>
        <v>0</v>
      </c>
      <c r="O30" s="15">
        <f>SUM(N$5:N30)</f>
        <v>0</v>
      </c>
      <c r="P30" s="15">
        <f t="shared" si="3"/>
        <v>0</v>
      </c>
      <c r="Q30" s="15">
        <f>SUM(P$5:P30)</f>
        <v>0</v>
      </c>
      <c r="R30" s="5">
        <f>IF(1+Вводные!$B$10&gt;0,R29+N30/(1+Вводные!$B$10)^(A30/Вводные!$B$24),"")</f>
        <v>0</v>
      </c>
      <c r="S30" s="5">
        <f>IF(1+Вводные!$B$10&gt;0,S29+P30/(1+Вводные!$B$10)^(A30/Вводные!$B$24),"")</f>
        <v>0</v>
      </c>
      <c r="T30" s="5">
        <f>A30*Вводные!B8</f>
        <v>25000</v>
      </c>
      <c r="U30" s="5">
        <f>A30*Вводные!C8</f>
        <v>25000</v>
      </c>
    </row>
    <row r="31" spans="1:21" ht="19.2" customHeight="1">
      <c r="A31" s="18">
        <f t="shared" si="4"/>
        <v>26</v>
      </c>
      <c r="B31" s="5">
        <f>Ежемесячные!D15*(1+Вводные!B11)^INT((A31-1)/Вводные!$B$24)+SUMIF(Замены!$A$5:$A$14,A31,Замены!$C$5:$C$14)</f>
        <v>0</v>
      </c>
      <c r="C31" s="5">
        <f>Ежемесячные!D18*(1+Вводные!B11)^INT((A31-1)/Вводные!$B$24)</f>
        <v>0</v>
      </c>
      <c r="D31" s="5">
        <f>C31*Вводные!B14</f>
        <v>0</v>
      </c>
      <c r="E31" s="15">
        <f t="shared" si="0"/>
        <v>0</v>
      </c>
      <c r="F31" s="15">
        <f>SUM(E$5:E31)</f>
        <v>0</v>
      </c>
      <c r="G31" s="15">
        <f t="shared" si="1"/>
        <v>0</v>
      </c>
      <c r="H31" s="15">
        <f>SUM(G$5:G31)</f>
        <v>0</v>
      </c>
      <c r="I31" s="5">
        <f>IF(1+Вводные!$B$10&gt;0,I30+E31/(1+Вводные!$B$10)^(A31/Вводные!$B$24),"")</f>
        <v>0</v>
      </c>
      <c r="J31" s="5">
        <f>IF(1+Вводные!$B$10&gt;0,J30+G31/(1+Вводные!$B$10)^(A31/Вводные!$B$24),"")</f>
        <v>0</v>
      </c>
      <c r="K31" s="5">
        <f>Ежемесячные!G15*(1+Вводные!C11)^INT((A31-1)/Вводные!$B$24)+SUMIF(Замены!$A$5:$A$14,A31,Замены!$D$5:$D$14)</f>
        <v>0</v>
      </c>
      <c r="L31" s="5">
        <f>Ежемесячные!G18*(1+Вводные!C11)^INT((A31-1)/Вводные!$B$24)</f>
        <v>0</v>
      </c>
      <c r="M31" s="5">
        <f>L31*Вводные!C14</f>
        <v>0</v>
      </c>
      <c r="N31" s="15">
        <f t="shared" si="2"/>
        <v>0</v>
      </c>
      <c r="O31" s="15">
        <f>SUM(N$5:N31)</f>
        <v>0</v>
      </c>
      <c r="P31" s="15">
        <f t="shared" si="3"/>
        <v>0</v>
      </c>
      <c r="Q31" s="15">
        <f>SUM(P$5:P31)</f>
        <v>0</v>
      </c>
      <c r="R31" s="5">
        <f>IF(1+Вводные!$B$10&gt;0,R30+N31/(1+Вводные!$B$10)^(A31/Вводные!$B$24),"")</f>
        <v>0</v>
      </c>
      <c r="S31" s="5">
        <f>IF(1+Вводные!$B$10&gt;0,S30+P31/(1+Вводные!$B$10)^(A31/Вводные!$B$24),"")</f>
        <v>0</v>
      </c>
      <c r="T31" s="5">
        <f>A31*Вводные!B8</f>
        <v>26000</v>
      </c>
      <c r="U31" s="5">
        <f>A31*Вводные!C8</f>
        <v>26000</v>
      </c>
    </row>
    <row r="32" spans="1:21" ht="19.2" customHeight="1">
      <c r="A32" s="18">
        <f t="shared" si="4"/>
        <v>27</v>
      </c>
      <c r="B32" s="5">
        <f>Ежемесячные!D15*(1+Вводные!B11)^INT((A32-1)/Вводные!$B$24)+SUMIF(Замены!$A$5:$A$14,A32,Замены!$C$5:$C$14)</f>
        <v>0</v>
      </c>
      <c r="C32" s="5">
        <f>Ежемесячные!D18*(1+Вводные!B11)^INT((A32-1)/Вводные!$B$24)</f>
        <v>0</v>
      </c>
      <c r="D32" s="5">
        <f>C32*Вводные!B14</f>
        <v>0</v>
      </c>
      <c r="E32" s="15">
        <f t="shared" si="0"/>
        <v>0</v>
      </c>
      <c r="F32" s="15">
        <f>SUM(E$5:E32)</f>
        <v>0</v>
      </c>
      <c r="G32" s="15">
        <f t="shared" si="1"/>
        <v>0</v>
      </c>
      <c r="H32" s="15">
        <f>SUM(G$5:G32)</f>
        <v>0</v>
      </c>
      <c r="I32" s="5">
        <f>IF(1+Вводные!$B$10&gt;0,I31+E32/(1+Вводные!$B$10)^(A32/Вводные!$B$24),"")</f>
        <v>0</v>
      </c>
      <c r="J32" s="5">
        <f>IF(1+Вводные!$B$10&gt;0,J31+G32/(1+Вводные!$B$10)^(A32/Вводные!$B$24),"")</f>
        <v>0</v>
      </c>
      <c r="K32" s="5">
        <f>Ежемесячные!G15*(1+Вводные!C11)^INT((A32-1)/Вводные!$B$24)+SUMIF(Замены!$A$5:$A$14,A32,Замены!$D$5:$D$14)</f>
        <v>0</v>
      </c>
      <c r="L32" s="5">
        <f>Ежемесячные!G18*(1+Вводные!C11)^INT((A32-1)/Вводные!$B$24)</f>
        <v>0</v>
      </c>
      <c r="M32" s="5">
        <f>L32*Вводные!C14</f>
        <v>0</v>
      </c>
      <c r="N32" s="15">
        <f t="shared" si="2"/>
        <v>0</v>
      </c>
      <c r="O32" s="15">
        <f>SUM(N$5:N32)</f>
        <v>0</v>
      </c>
      <c r="P32" s="15">
        <f t="shared" si="3"/>
        <v>0</v>
      </c>
      <c r="Q32" s="15">
        <f>SUM(P$5:P32)</f>
        <v>0</v>
      </c>
      <c r="R32" s="5">
        <f>IF(1+Вводные!$B$10&gt;0,R31+N32/(1+Вводные!$B$10)^(A32/Вводные!$B$24),"")</f>
        <v>0</v>
      </c>
      <c r="S32" s="5">
        <f>IF(1+Вводные!$B$10&gt;0,S31+P32/(1+Вводные!$B$10)^(A32/Вводные!$B$24),"")</f>
        <v>0</v>
      </c>
      <c r="T32" s="5">
        <f>A32*Вводные!B8</f>
        <v>27000</v>
      </c>
      <c r="U32" s="5">
        <f>A32*Вводные!C8</f>
        <v>27000</v>
      </c>
    </row>
    <row r="33" spans="1:21" ht="19.2" customHeight="1">
      <c r="A33" s="18">
        <f t="shared" si="4"/>
        <v>28</v>
      </c>
      <c r="B33" s="5">
        <f>Ежемесячные!D15*(1+Вводные!B11)^INT((A33-1)/Вводные!$B$24)+SUMIF(Замены!$A$5:$A$14,A33,Замены!$C$5:$C$14)</f>
        <v>0</v>
      </c>
      <c r="C33" s="5">
        <f>Ежемесячные!D18*(1+Вводные!B11)^INT((A33-1)/Вводные!$B$24)</f>
        <v>0</v>
      </c>
      <c r="D33" s="5">
        <f>C33*Вводные!B14</f>
        <v>0</v>
      </c>
      <c r="E33" s="15">
        <f t="shared" si="0"/>
        <v>0</v>
      </c>
      <c r="F33" s="15">
        <f>SUM(E$5:E33)</f>
        <v>0</v>
      </c>
      <c r="G33" s="15">
        <f t="shared" si="1"/>
        <v>0</v>
      </c>
      <c r="H33" s="15">
        <f>SUM(G$5:G33)</f>
        <v>0</v>
      </c>
      <c r="I33" s="5">
        <f>IF(1+Вводные!$B$10&gt;0,I32+E33/(1+Вводные!$B$10)^(A33/Вводные!$B$24),"")</f>
        <v>0</v>
      </c>
      <c r="J33" s="5">
        <f>IF(1+Вводные!$B$10&gt;0,J32+G33/(1+Вводные!$B$10)^(A33/Вводные!$B$24),"")</f>
        <v>0</v>
      </c>
      <c r="K33" s="5">
        <f>Ежемесячные!G15*(1+Вводные!C11)^INT((A33-1)/Вводные!$B$24)+SUMIF(Замены!$A$5:$A$14,A33,Замены!$D$5:$D$14)</f>
        <v>0</v>
      </c>
      <c r="L33" s="5">
        <f>Ежемесячные!G18*(1+Вводные!C11)^INT((A33-1)/Вводные!$B$24)</f>
        <v>0</v>
      </c>
      <c r="M33" s="5">
        <f>L33*Вводные!C14</f>
        <v>0</v>
      </c>
      <c r="N33" s="15">
        <f t="shared" si="2"/>
        <v>0</v>
      </c>
      <c r="O33" s="15">
        <f>SUM(N$5:N33)</f>
        <v>0</v>
      </c>
      <c r="P33" s="15">
        <f t="shared" si="3"/>
        <v>0</v>
      </c>
      <c r="Q33" s="15">
        <f>SUM(P$5:P33)</f>
        <v>0</v>
      </c>
      <c r="R33" s="5">
        <f>IF(1+Вводные!$B$10&gt;0,R32+N33/(1+Вводные!$B$10)^(A33/Вводные!$B$24),"")</f>
        <v>0</v>
      </c>
      <c r="S33" s="5">
        <f>IF(1+Вводные!$B$10&gt;0,S32+P33/(1+Вводные!$B$10)^(A33/Вводные!$B$24),"")</f>
        <v>0</v>
      </c>
      <c r="T33" s="5">
        <f>A33*Вводные!B8</f>
        <v>28000</v>
      </c>
      <c r="U33" s="5">
        <f>A33*Вводные!C8</f>
        <v>28000</v>
      </c>
    </row>
    <row r="34" spans="1:21" ht="19.2" customHeight="1">
      <c r="A34" s="18">
        <f t="shared" si="4"/>
        <v>29</v>
      </c>
      <c r="B34" s="5">
        <f>Ежемесячные!D15*(1+Вводные!B11)^INT((A34-1)/Вводные!$B$24)+SUMIF(Замены!$A$5:$A$14,A34,Замены!$C$5:$C$14)</f>
        <v>0</v>
      </c>
      <c r="C34" s="5">
        <f>Ежемесячные!D18*(1+Вводные!B11)^INT((A34-1)/Вводные!$B$24)</f>
        <v>0</v>
      </c>
      <c r="D34" s="5">
        <f>C34*Вводные!B14</f>
        <v>0</v>
      </c>
      <c r="E34" s="15">
        <f t="shared" si="0"/>
        <v>0</v>
      </c>
      <c r="F34" s="15">
        <f>SUM(E$5:E34)</f>
        <v>0</v>
      </c>
      <c r="G34" s="15">
        <f t="shared" si="1"/>
        <v>0</v>
      </c>
      <c r="H34" s="15">
        <f>SUM(G$5:G34)</f>
        <v>0</v>
      </c>
      <c r="I34" s="5">
        <f>IF(1+Вводные!$B$10&gt;0,I33+E34/(1+Вводные!$B$10)^(A34/Вводные!$B$24),"")</f>
        <v>0</v>
      </c>
      <c r="J34" s="5">
        <f>IF(1+Вводные!$B$10&gt;0,J33+G34/(1+Вводные!$B$10)^(A34/Вводные!$B$24),"")</f>
        <v>0</v>
      </c>
      <c r="K34" s="5">
        <f>Ежемесячные!G15*(1+Вводные!C11)^INT((A34-1)/Вводные!$B$24)+SUMIF(Замены!$A$5:$A$14,A34,Замены!$D$5:$D$14)</f>
        <v>0</v>
      </c>
      <c r="L34" s="5">
        <f>Ежемесячные!G18*(1+Вводные!C11)^INT((A34-1)/Вводные!$B$24)</f>
        <v>0</v>
      </c>
      <c r="M34" s="5">
        <f>L34*Вводные!C14</f>
        <v>0</v>
      </c>
      <c r="N34" s="15">
        <f t="shared" si="2"/>
        <v>0</v>
      </c>
      <c r="O34" s="15">
        <f>SUM(N$5:N34)</f>
        <v>0</v>
      </c>
      <c r="P34" s="15">
        <f t="shared" si="3"/>
        <v>0</v>
      </c>
      <c r="Q34" s="15">
        <f>SUM(P$5:P34)</f>
        <v>0</v>
      </c>
      <c r="R34" s="5">
        <f>IF(1+Вводные!$B$10&gt;0,R33+N34/(1+Вводные!$B$10)^(A34/Вводные!$B$24),"")</f>
        <v>0</v>
      </c>
      <c r="S34" s="5">
        <f>IF(1+Вводные!$B$10&gt;0,S33+P34/(1+Вводные!$B$10)^(A34/Вводные!$B$24),"")</f>
        <v>0</v>
      </c>
      <c r="T34" s="5">
        <f>A34*Вводные!B8</f>
        <v>29000</v>
      </c>
      <c r="U34" s="5">
        <f>A34*Вводные!C8</f>
        <v>29000</v>
      </c>
    </row>
    <row r="35" spans="1:21" ht="19.2" customHeight="1">
      <c r="A35" s="18">
        <f t="shared" si="4"/>
        <v>30</v>
      </c>
      <c r="B35" s="5">
        <f>Ежемесячные!D15*(1+Вводные!B11)^INT((A35-1)/Вводные!$B$24)+SUMIF(Замены!$A$5:$A$14,A35,Замены!$C$5:$C$14)</f>
        <v>0</v>
      </c>
      <c r="C35" s="5">
        <f>Ежемесячные!D18*(1+Вводные!B11)^INT((A35-1)/Вводные!$B$24)</f>
        <v>0</v>
      </c>
      <c r="D35" s="5">
        <f>C35*Вводные!B14</f>
        <v>0</v>
      </c>
      <c r="E35" s="15">
        <f t="shared" si="0"/>
        <v>0</v>
      </c>
      <c r="F35" s="15">
        <f>SUM(E$5:E35)</f>
        <v>0</v>
      </c>
      <c r="G35" s="15">
        <f t="shared" si="1"/>
        <v>0</v>
      </c>
      <c r="H35" s="15">
        <f>SUM(G$5:G35)</f>
        <v>0</v>
      </c>
      <c r="I35" s="5">
        <f>IF(1+Вводные!$B$10&gt;0,I34+E35/(1+Вводные!$B$10)^(A35/Вводные!$B$24),"")</f>
        <v>0</v>
      </c>
      <c r="J35" s="5">
        <f>IF(1+Вводные!$B$10&gt;0,J34+G35/(1+Вводные!$B$10)^(A35/Вводные!$B$24),"")</f>
        <v>0</v>
      </c>
      <c r="K35" s="5">
        <f>Ежемесячные!G15*(1+Вводные!C11)^INT((A35-1)/Вводные!$B$24)+SUMIF(Замены!$A$5:$A$14,A35,Замены!$D$5:$D$14)</f>
        <v>0</v>
      </c>
      <c r="L35" s="5">
        <f>Ежемесячные!G18*(1+Вводные!C11)^INT((A35-1)/Вводные!$B$24)</f>
        <v>0</v>
      </c>
      <c r="M35" s="5">
        <f>L35*Вводные!C14</f>
        <v>0</v>
      </c>
      <c r="N35" s="15">
        <f t="shared" si="2"/>
        <v>0</v>
      </c>
      <c r="O35" s="15">
        <f>SUM(N$5:N35)</f>
        <v>0</v>
      </c>
      <c r="P35" s="15">
        <f t="shared" si="3"/>
        <v>0</v>
      </c>
      <c r="Q35" s="15">
        <f>SUM(P$5:P35)</f>
        <v>0</v>
      </c>
      <c r="R35" s="5">
        <f>IF(1+Вводные!$B$10&gt;0,R34+N35/(1+Вводные!$B$10)^(A35/Вводные!$B$24),"")</f>
        <v>0</v>
      </c>
      <c r="S35" s="5">
        <f>IF(1+Вводные!$B$10&gt;0,S34+P35/(1+Вводные!$B$10)^(A35/Вводные!$B$24),"")</f>
        <v>0</v>
      </c>
      <c r="T35" s="5">
        <f>A35*Вводные!B8</f>
        <v>30000</v>
      </c>
      <c r="U35" s="5">
        <f>A35*Вводные!C8</f>
        <v>30000</v>
      </c>
    </row>
    <row r="36" spans="1:21" ht="19.2" customHeight="1">
      <c r="A36" s="18">
        <f t="shared" si="4"/>
        <v>31</v>
      </c>
      <c r="B36" s="5">
        <f>Ежемесячные!D15*(1+Вводные!B11)^INT((A36-1)/Вводные!$B$24)+SUMIF(Замены!$A$5:$A$14,A36,Замены!$C$5:$C$14)</f>
        <v>0</v>
      </c>
      <c r="C36" s="5">
        <f>Ежемесячные!D18*(1+Вводные!B11)^INT((A36-1)/Вводные!$B$24)</f>
        <v>0</v>
      </c>
      <c r="D36" s="5">
        <f>C36*Вводные!B14</f>
        <v>0</v>
      </c>
      <c r="E36" s="15">
        <f t="shared" si="0"/>
        <v>0</v>
      </c>
      <c r="F36" s="15">
        <f>SUM(E$5:E36)</f>
        <v>0</v>
      </c>
      <c r="G36" s="15">
        <f t="shared" si="1"/>
        <v>0</v>
      </c>
      <c r="H36" s="15">
        <f>SUM(G$5:G36)</f>
        <v>0</v>
      </c>
      <c r="I36" s="5">
        <f>IF(1+Вводные!$B$10&gt;0,I35+E36/(1+Вводные!$B$10)^(A36/Вводные!$B$24),"")</f>
        <v>0</v>
      </c>
      <c r="J36" s="5">
        <f>IF(1+Вводные!$B$10&gt;0,J35+G36/(1+Вводные!$B$10)^(A36/Вводные!$B$24),"")</f>
        <v>0</v>
      </c>
      <c r="K36" s="5">
        <f>Ежемесячные!G15*(1+Вводные!C11)^INT((A36-1)/Вводные!$B$24)+SUMIF(Замены!$A$5:$A$14,A36,Замены!$D$5:$D$14)</f>
        <v>0</v>
      </c>
      <c r="L36" s="5">
        <f>Ежемесячные!G18*(1+Вводные!C11)^INT((A36-1)/Вводные!$B$24)</f>
        <v>0</v>
      </c>
      <c r="M36" s="5">
        <f>L36*Вводные!C14</f>
        <v>0</v>
      </c>
      <c r="N36" s="15">
        <f t="shared" si="2"/>
        <v>0</v>
      </c>
      <c r="O36" s="15">
        <f>SUM(N$5:N36)</f>
        <v>0</v>
      </c>
      <c r="P36" s="15">
        <f t="shared" si="3"/>
        <v>0</v>
      </c>
      <c r="Q36" s="15">
        <f>SUM(P$5:P36)</f>
        <v>0</v>
      </c>
      <c r="R36" s="5">
        <f>IF(1+Вводные!$B$10&gt;0,R35+N36/(1+Вводные!$B$10)^(A36/Вводные!$B$24),"")</f>
        <v>0</v>
      </c>
      <c r="S36" s="5">
        <f>IF(1+Вводные!$B$10&gt;0,S35+P36/(1+Вводные!$B$10)^(A36/Вводные!$B$24),"")</f>
        <v>0</v>
      </c>
      <c r="T36" s="5">
        <f>A36*Вводные!B8</f>
        <v>31000</v>
      </c>
      <c r="U36" s="5">
        <f>A36*Вводные!C8</f>
        <v>31000</v>
      </c>
    </row>
    <row r="37" spans="1:21" ht="19.2" customHeight="1">
      <c r="A37" s="18">
        <f t="shared" si="4"/>
        <v>32</v>
      </c>
      <c r="B37" s="5">
        <f>Ежемесячные!D15*(1+Вводные!B11)^INT((A37-1)/Вводные!$B$24)+SUMIF(Замены!$A$5:$A$14,A37,Замены!$C$5:$C$14)</f>
        <v>0</v>
      </c>
      <c r="C37" s="5">
        <f>Ежемесячные!D18*(1+Вводные!B11)^INT((A37-1)/Вводные!$B$24)</f>
        <v>0</v>
      </c>
      <c r="D37" s="5">
        <f>C37*Вводные!B14</f>
        <v>0</v>
      </c>
      <c r="E37" s="15">
        <f t="shared" ref="E37:E65" si="5">SUM(B37,D37)</f>
        <v>0</v>
      </c>
      <c r="F37" s="15">
        <f>SUM(E$5:E37)</f>
        <v>0</v>
      </c>
      <c r="G37" s="15">
        <f t="shared" ref="G37:G65" si="6">SUM(B37,C37)</f>
        <v>0</v>
      </c>
      <c r="H37" s="15">
        <f>SUM(G$5:G37)</f>
        <v>0</v>
      </c>
      <c r="I37" s="5">
        <f>IF(1+Вводные!$B$10&gt;0,I36+E37/(1+Вводные!$B$10)^(A37/Вводные!$B$24),"")</f>
        <v>0</v>
      </c>
      <c r="J37" s="5">
        <f>IF(1+Вводные!$B$10&gt;0,J36+G37/(1+Вводные!$B$10)^(A37/Вводные!$B$24),"")</f>
        <v>0</v>
      </c>
      <c r="K37" s="5">
        <f>Ежемесячные!G15*(1+Вводные!C11)^INT((A37-1)/Вводные!$B$24)+SUMIF(Замены!$A$5:$A$14,A37,Замены!$D$5:$D$14)</f>
        <v>0</v>
      </c>
      <c r="L37" s="5">
        <f>Ежемесячные!G18*(1+Вводные!C11)^INT((A37-1)/Вводные!$B$24)</f>
        <v>0</v>
      </c>
      <c r="M37" s="5">
        <f>L37*Вводные!C14</f>
        <v>0</v>
      </c>
      <c r="N37" s="15">
        <f t="shared" ref="N37:N65" si="7">SUM(K37,M37)</f>
        <v>0</v>
      </c>
      <c r="O37" s="15">
        <f>SUM(N$5:N37)</f>
        <v>0</v>
      </c>
      <c r="P37" s="15">
        <f t="shared" ref="P37:P65" si="8">SUM(K37,L37)</f>
        <v>0</v>
      </c>
      <c r="Q37" s="15">
        <f>SUM(P$5:P37)</f>
        <v>0</v>
      </c>
      <c r="R37" s="5">
        <f>IF(1+Вводные!$B$10&gt;0,R36+N37/(1+Вводные!$B$10)^(A37/Вводные!$B$24),"")</f>
        <v>0</v>
      </c>
      <c r="S37" s="5">
        <f>IF(1+Вводные!$B$10&gt;0,S36+P37/(1+Вводные!$B$10)^(A37/Вводные!$B$24),"")</f>
        <v>0</v>
      </c>
      <c r="T37" s="5">
        <f>A37*Вводные!B8</f>
        <v>32000</v>
      </c>
      <c r="U37" s="5">
        <f>A37*Вводные!C8</f>
        <v>32000</v>
      </c>
    </row>
    <row r="38" spans="1:21" ht="19.2" customHeight="1">
      <c r="A38" s="18">
        <f t="shared" ref="A38:A65" si="9">A37+1</f>
        <v>33</v>
      </c>
      <c r="B38" s="5">
        <f>Ежемесячные!D15*(1+Вводные!B11)^INT((A38-1)/Вводные!$B$24)+SUMIF(Замены!$A$5:$A$14,A38,Замены!$C$5:$C$14)</f>
        <v>0</v>
      </c>
      <c r="C38" s="5">
        <f>Ежемесячные!D18*(1+Вводные!B11)^INT((A38-1)/Вводные!$B$24)</f>
        <v>0</v>
      </c>
      <c r="D38" s="5">
        <f>C38*Вводные!B14</f>
        <v>0</v>
      </c>
      <c r="E38" s="15">
        <f t="shared" si="5"/>
        <v>0</v>
      </c>
      <c r="F38" s="15">
        <f>SUM(E$5:E38)</f>
        <v>0</v>
      </c>
      <c r="G38" s="15">
        <f t="shared" si="6"/>
        <v>0</v>
      </c>
      <c r="H38" s="15">
        <f>SUM(G$5:G38)</f>
        <v>0</v>
      </c>
      <c r="I38" s="5">
        <f>IF(1+Вводные!$B$10&gt;0,I37+E38/(1+Вводные!$B$10)^(A38/Вводные!$B$24),"")</f>
        <v>0</v>
      </c>
      <c r="J38" s="5">
        <f>IF(1+Вводные!$B$10&gt;0,J37+G38/(1+Вводные!$B$10)^(A38/Вводные!$B$24),"")</f>
        <v>0</v>
      </c>
      <c r="K38" s="5">
        <f>Ежемесячные!G15*(1+Вводные!C11)^INT((A38-1)/Вводные!$B$24)+SUMIF(Замены!$A$5:$A$14,A38,Замены!$D$5:$D$14)</f>
        <v>0</v>
      </c>
      <c r="L38" s="5">
        <f>Ежемесячные!G18*(1+Вводные!C11)^INT((A38-1)/Вводные!$B$24)</f>
        <v>0</v>
      </c>
      <c r="M38" s="5">
        <f>L38*Вводные!C14</f>
        <v>0</v>
      </c>
      <c r="N38" s="15">
        <f t="shared" si="7"/>
        <v>0</v>
      </c>
      <c r="O38" s="15">
        <f>SUM(N$5:N38)</f>
        <v>0</v>
      </c>
      <c r="P38" s="15">
        <f t="shared" si="8"/>
        <v>0</v>
      </c>
      <c r="Q38" s="15">
        <f>SUM(P$5:P38)</f>
        <v>0</v>
      </c>
      <c r="R38" s="5">
        <f>IF(1+Вводные!$B$10&gt;0,R37+N38/(1+Вводные!$B$10)^(A38/Вводные!$B$24),"")</f>
        <v>0</v>
      </c>
      <c r="S38" s="5">
        <f>IF(1+Вводные!$B$10&gt;0,S37+P38/(1+Вводные!$B$10)^(A38/Вводные!$B$24),"")</f>
        <v>0</v>
      </c>
      <c r="T38" s="5">
        <f>A38*Вводные!B8</f>
        <v>33000</v>
      </c>
      <c r="U38" s="5">
        <f>A38*Вводные!C8</f>
        <v>33000</v>
      </c>
    </row>
    <row r="39" spans="1:21" ht="19.2" customHeight="1">
      <c r="A39" s="18">
        <f t="shared" si="9"/>
        <v>34</v>
      </c>
      <c r="B39" s="5">
        <f>Ежемесячные!D15*(1+Вводные!B11)^INT((A39-1)/Вводные!$B$24)+SUMIF(Замены!$A$5:$A$14,A39,Замены!$C$5:$C$14)</f>
        <v>0</v>
      </c>
      <c r="C39" s="5">
        <f>Ежемесячные!D18*(1+Вводные!B11)^INT((A39-1)/Вводные!$B$24)</f>
        <v>0</v>
      </c>
      <c r="D39" s="5">
        <f>C39*Вводные!B14</f>
        <v>0</v>
      </c>
      <c r="E39" s="15">
        <f t="shared" si="5"/>
        <v>0</v>
      </c>
      <c r="F39" s="15">
        <f>SUM(E$5:E39)</f>
        <v>0</v>
      </c>
      <c r="G39" s="15">
        <f t="shared" si="6"/>
        <v>0</v>
      </c>
      <c r="H39" s="15">
        <f>SUM(G$5:G39)</f>
        <v>0</v>
      </c>
      <c r="I39" s="5">
        <f>IF(1+Вводные!$B$10&gt;0,I38+E39/(1+Вводные!$B$10)^(A39/Вводные!$B$24),"")</f>
        <v>0</v>
      </c>
      <c r="J39" s="5">
        <f>IF(1+Вводные!$B$10&gt;0,J38+G39/(1+Вводные!$B$10)^(A39/Вводные!$B$24),"")</f>
        <v>0</v>
      </c>
      <c r="K39" s="5">
        <f>Ежемесячные!G15*(1+Вводные!C11)^INT((A39-1)/Вводные!$B$24)+SUMIF(Замены!$A$5:$A$14,A39,Замены!$D$5:$D$14)</f>
        <v>0</v>
      </c>
      <c r="L39" s="5">
        <f>Ежемесячные!G18*(1+Вводные!C11)^INT((A39-1)/Вводные!$B$24)</f>
        <v>0</v>
      </c>
      <c r="M39" s="5">
        <f>L39*Вводные!C14</f>
        <v>0</v>
      </c>
      <c r="N39" s="15">
        <f t="shared" si="7"/>
        <v>0</v>
      </c>
      <c r="O39" s="15">
        <f>SUM(N$5:N39)</f>
        <v>0</v>
      </c>
      <c r="P39" s="15">
        <f t="shared" si="8"/>
        <v>0</v>
      </c>
      <c r="Q39" s="15">
        <f>SUM(P$5:P39)</f>
        <v>0</v>
      </c>
      <c r="R39" s="5">
        <f>IF(1+Вводные!$B$10&gt;0,R38+N39/(1+Вводные!$B$10)^(A39/Вводные!$B$24),"")</f>
        <v>0</v>
      </c>
      <c r="S39" s="5">
        <f>IF(1+Вводные!$B$10&gt;0,S38+P39/(1+Вводные!$B$10)^(A39/Вводные!$B$24),"")</f>
        <v>0</v>
      </c>
      <c r="T39" s="5">
        <f>A39*Вводные!B8</f>
        <v>34000</v>
      </c>
      <c r="U39" s="5">
        <f>A39*Вводные!C8</f>
        <v>34000</v>
      </c>
    </row>
    <row r="40" spans="1:21" ht="19.2" customHeight="1">
      <c r="A40" s="18">
        <f t="shared" si="9"/>
        <v>35</v>
      </c>
      <c r="B40" s="5">
        <f>Ежемесячные!D15*(1+Вводные!B11)^INT((A40-1)/Вводные!$B$24)+SUMIF(Замены!$A$5:$A$14,A40,Замены!$C$5:$C$14)</f>
        <v>0</v>
      </c>
      <c r="C40" s="5">
        <f>Ежемесячные!D18*(1+Вводные!B11)^INT((A40-1)/Вводные!$B$24)</f>
        <v>0</v>
      </c>
      <c r="D40" s="5">
        <f>C40*Вводные!B14</f>
        <v>0</v>
      </c>
      <c r="E40" s="15">
        <f t="shared" si="5"/>
        <v>0</v>
      </c>
      <c r="F40" s="15">
        <f>SUM(E$5:E40)</f>
        <v>0</v>
      </c>
      <c r="G40" s="15">
        <f t="shared" si="6"/>
        <v>0</v>
      </c>
      <c r="H40" s="15">
        <f>SUM(G$5:G40)</f>
        <v>0</v>
      </c>
      <c r="I40" s="5">
        <f>IF(1+Вводные!$B$10&gt;0,I39+E40/(1+Вводные!$B$10)^(A40/Вводные!$B$24),"")</f>
        <v>0</v>
      </c>
      <c r="J40" s="5">
        <f>IF(1+Вводные!$B$10&gt;0,J39+G40/(1+Вводные!$B$10)^(A40/Вводные!$B$24),"")</f>
        <v>0</v>
      </c>
      <c r="K40" s="5">
        <f>Ежемесячные!G15*(1+Вводные!C11)^INT((A40-1)/Вводные!$B$24)+SUMIF(Замены!$A$5:$A$14,A40,Замены!$D$5:$D$14)</f>
        <v>0</v>
      </c>
      <c r="L40" s="5">
        <f>Ежемесячные!G18*(1+Вводные!C11)^INT((A40-1)/Вводные!$B$24)</f>
        <v>0</v>
      </c>
      <c r="M40" s="5">
        <f>L40*Вводные!C14</f>
        <v>0</v>
      </c>
      <c r="N40" s="15">
        <f t="shared" si="7"/>
        <v>0</v>
      </c>
      <c r="O40" s="15">
        <f>SUM(N$5:N40)</f>
        <v>0</v>
      </c>
      <c r="P40" s="15">
        <f t="shared" si="8"/>
        <v>0</v>
      </c>
      <c r="Q40" s="15">
        <f>SUM(P$5:P40)</f>
        <v>0</v>
      </c>
      <c r="R40" s="5">
        <f>IF(1+Вводные!$B$10&gt;0,R39+N40/(1+Вводные!$B$10)^(A40/Вводные!$B$24),"")</f>
        <v>0</v>
      </c>
      <c r="S40" s="5">
        <f>IF(1+Вводные!$B$10&gt;0,S39+P40/(1+Вводные!$B$10)^(A40/Вводные!$B$24),"")</f>
        <v>0</v>
      </c>
      <c r="T40" s="5">
        <f>A40*Вводные!B8</f>
        <v>35000</v>
      </c>
      <c r="U40" s="5">
        <f>A40*Вводные!C8</f>
        <v>35000</v>
      </c>
    </row>
    <row r="41" spans="1:21" ht="19.2" customHeight="1">
      <c r="A41" s="18">
        <f t="shared" si="9"/>
        <v>36</v>
      </c>
      <c r="B41" s="5">
        <f>Ежемесячные!D15*(1+Вводные!B11)^INT((A41-1)/Вводные!$B$24)+SUMIF(Замены!$A$5:$A$14,A41,Замены!$C$5:$C$14)</f>
        <v>0</v>
      </c>
      <c r="C41" s="5">
        <f>Ежемесячные!D18*(1+Вводные!B11)^INT((A41-1)/Вводные!$B$24)</f>
        <v>0</v>
      </c>
      <c r="D41" s="5">
        <f>C41*Вводные!B14</f>
        <v>0</v>
      </c>
      <c r="E41" s="15">
        <f t="shared" si="5"/>
        <v>0</v>
      </c>
      <c r="F41" s="15">
        <f>SUM(E$5:E41)</f>
        <v>0</v>
      </c>
      <c r="G41" s="15">
        <f t="shared" si="6"/>
        <v>0</v>
      </c>
      <c r="H41" s="15">
        <f>SUM(G$5:G41)</f>
        <v>0</v>
      </c>
      <c r="I41" s="5">
        <f>IF(1+Вводные!$B$10&gt;0,I40+E41/(1+Вводные!$B$10)^(A41/Вводные!$B$24),"")</f>
        <v>0</v>
      </c>
      <c r="J41" s="5">
        <f>IF(1+Вводные!$B$10&gt;0,J40+G41/(1+Вводные!$B$10)^(A41/Вводные!$B$24),"")</f>
        <v>0</v>
      </c>
      <c r="K41" s="5">
        <f>Ежемесячные!G15*(1+Вводные!C11)^INT((A41-1)/Вводные!$B$24)+SUMIF(Замены!$A$5:$A$14,A41,Замены!$D$5:$D$14)</f>
        <v>0</v>
      </c>
      <c r="L41" s="5">
        <f>Ежемесячные!G18*(1+Вводные!C11)^INT((A41-1)/Вводные!$B$24)</f>
        <v>0</v>
      </c>
      <c r="M41" s="5">
        <f>L41*Вводные!C14</f>
        <v>0</v>
      </c>
      <c r="N41" s="15">
        <f t="shared" si="7"/>
        <v>0</v>
      </c>
      <c r="O41" s="15">
        <f>SUM(N$5:N41)</f>
        <v>0</v>
      </c>
      <c r="P41" s="15">
        <f t="shared" si="8"/>
        <v>0</v>
      </c>
      <c r="Q41" s="15">
        <f>SUM(P$5:P41)</f>
        <v>0</v>
      </c>
      <c r="R41" s="5">
        <f>IF(1+Вводные!$B$10&gt;0,R40+N41/(1+Вводные!$B$10)^(A41/Вводные!$B$24),"")</f>
        <v>0</v>
      </c>
      <c r="S41" s="5">
        <f>IF(1+Вводные!$B$10&gt;0,S40+P41/(1+Вводные!$B$10)^(A41/Вводные!$B$24),"")</f>
        <v>0</v>
      </c>
      <c r="T41" s="5">
        <f>A41*Вводные!B8</f>
        <v>36000</v>
      </c>
      <c r="U41" s="5">
        <f>A41*Вводные!C8</f>
        <v>36000</v>
      </c>
    </row>
    <row r="42" spans="1:21" ht="19.2" customHeight="1">
      <c r="A42" s="18">
        <f t="shared" si="9"/>
        <v>37</v>
      </c>
      <c r="B42" s="5">
        <f>Ежемесячные!D15*(1+Вводные!B11)^INT((A42-1)/Вводные!$B$24)+SUMIF(Замены!$A$5:$A$14,A42,Замены!$C$5:$C$14)</f>
        <v>0</v>
      </c>
      <c r="C42" s="5">
        <f>Ежемесячные!D18*(1+Вводные!B11)^INT((A42-1)/Вводные!$B$24)</f>
        <v>0</v>
      </c>
      <c r="D42" s="5">
        <f>C42*Вводные!B14</f>
        <v>0</v>
      </c>
      <c r="E42" s="15">
        <f t="shared" si="5"/>
        <v>0</v>
      </c>
      <c r="F42" s="15">
        <f>SUM(E$5:E42)</f>
        <v>0</v>
      </c>
      <c r="G42" s="15">
        <f t="shared" si="6"/>
        <v>0</v>
      </c>
      <c r="H42" s="15">
        <f>SUM(G$5:G42)</f>
        <v>0</v>
      </c>
      <c r="I42" s="5">
        <f>IF(1+Вводные!$B$10&gt;0,I41+E42/(1+Вводные!$B$10)^(A42/Вводные!$B$24),"")</f>
        <v>0</v>
      </c>
      <c r="J42" s="5">
        <f>IF(1+Вводные!$B$10&gt;0,J41+G42/(1+Вводные!$B$10)^(A42/Вводные!$B$24),"")</f>
        <v>0</v>
      </c>
      <c r="K42" s="5">
        <f>Ежемесячные!G15*(1+Вводные!C11)^INT((A42-1)/Вводные!$B$24)+SUMIF(Замены!$A$5:$A$14,A42,Замены!$D$5:$D$14)</f>
        <v>0</v>
      </c>
      <c r="L42" s="5">
        <f>Ежемесячные!G18*(1+Вводные!C11)^INT((A42-1)/Вводные!$B$24)</f>
        <v>0</v>
      </c>
      <c r="M42" s="5">
        <f>L42*Вводные!C14</f>
        <v>0</v>
      </c>
      <c r="N42" s="15">
        <f t="shared" si="7"/>
        <v>0</v>
      </c>
      <c r="O42" s="15">
        <f>SUM(N$5:N42)</f>
        <v>0</v>
      </c>
      <c r="P42" s="15">
        <f t="shared" si="8"/>
        <v>0</v>
      </c>
      <c r="Q42" s="15">
        <f>SUM(P$5:P42)</f>
        <v>0</v>
      </c>
      <c r="R42" s="5">
        <f>IF(1+Вводные!$B$10&gt;0,R41+N42/(1+Вводные!$B$10)^(A42/Вводные!$B$24),"")</f>
        <v>0</v>
      </c>
      <c r="S42" s="5">
        <f>IF(1+Вводные!$B$10&gt;0,S41+P42/(1+Вводные!$B$10)^(A42/Вводные!$B$24),"")</f>
        <v>0</v>
      </c>
      <c r="T42" s="5">
        <f>A42*Вводные!B8</f>
        <v>37000</v>
      </c>
      <c r="U42" s="5">
        <f>A42*Вводные!C8</f>
        <v>37000</v>
      </c>
    </row>
    <row r="43" spans="1:21" ht="19.2" customHeight="1">
      <c r="A43" s="18">
        <f t="shared" si="9"/>
        <v>38</v>
      </c>
      <c r="B43" s="5">
        <f>Ежемесячные!D15*(1+Вводные!B11)^INT((A43-1)/Вводные!$B$24)+SUMIF(Замены!$A$5:$A$14,A43,Замены!$C$5:$C$14)</f>
        <v>0</v>
      </c>
      <c r="C43" s="5">
        <f>Ежемесячные!D18*(1+Вводные!B11)^INT((A43-1)/Вводные!$B$24)</f>
        <v>0</v>
      </c>
      <c r="D43" s="5">
        <f>C43*Вводные!B14</f>
        <v>0</v>
      </c>
      <c r="E43" s="15">
        <f t="shared" si="5"/>
        <v>0</v>
      </c>
      <c r="F43" s="15">
        <f>SUM(E$5:E43)</f>
        <v>0</v>
      </c>
      <c r="G43" s="15">
        <f t="shared" si="6"/>
        <v>0</v>
      </c>
      <c r="H43" s="15">
        <f>SUM(G$5:G43)</f>
        <v>0</v>
      </c>
      <c r="I43" s="5">
        <f>IF(1+Вводные!$B$10&gt;0,I42+E43/(1+Вводные!$B$10)^(A43/Вводные!$B$24),"")</f>
        <v>0</v>
      </c>
      <c r="J43" s="5">
        <f>IF(1+Вводные!$B$10&gt;0,J42+G43/(1+Вводные!$B$10)^(A43/Вводные!$B$24),"")</f>
        <v>0</v>
      </c>
      <c r="K43" s="5">
        <f>Ежемесячные!G15*(1+Вводные!C11)^INT((A43-1)/Вводные!$B$24)+SUMIF(Замены!$A$5:$A$14,A43,Замены!$D$5:$D$14)</f>
        <v>0</v>
      </c>
      <c r="L43" s="5">
        <f>Ежемесячные!G18*(1+Вводные!C11)^INT((A43-1)/Вводные!$B$24)</f>
        <v>0</v>
      </c>
      <c r="M43" s="5">
        <f>L43*Вводные!C14</f>
        <v>0</v>
      </c>
      <c r="N43" s="15">
        <f t="shared" si="7"/>
        <v>0</v>
      </c>
      <c r="O43" s="15">
        <f>SUM(N$5:N43)</f>
        <v>0</v>
      </c>
      <c r="P43" s="15">
        <f t="shared" si="8"/>
        <v>0</v>
      </c>
      <c r="Q43" s="15">
        <f>SUM(P$5:P43)</f>
        <v>0</v>
      </c>
      <c r="R43" s="5">
        <f>IF(1+Вводные!$B$10&gt;0,R42+N43/(1+Вводные!$B$10)^(A43/Вводные!$B$24),"")</f>
        <v>0</v>
      </c>
      <c r="S43" s="5">
        <f>IF(1+Вводные!$B$10&gt;0,S42+P43/(1+Вводные!$B$10)^(A43/Вводные!$B$24),"")</f>
        <v>0</v>
      </c>
      <c r="T43" s="5">
        <f>A43*Вводные!B8</f>
        <v>38000</v>
      </c>
      <c r="U43" s="5">
        <f>A43*Вводные!C8</f>
        <v>38000</v>
      </c>
    </row>
    <row r="44" spans="1:21" ht="19.2" customHeight="1">
      <c r="A44" s="18">
        <f t="shared" si="9"/>
        <v>39</v>
      </c>
      <c r="B44" s="5">
        <f>Ежемесячные!D15*(1+Вводные!B11)^INT((A44-1)/Вводные!$B$24)+SUMIF(Замены!$A$5:$A$14,A44,Замены!$C$5:$C$14)</f>
        <v>0</v>
      </c>
      <c r="C44" s="5">
        <f>Ежемесячные!D18*(1+Вводные!B11)^INT((A44-1)/Вводные!$B$24)</f>
        <v>0</v>
      </c>
      <c r="D44" s="5">
        <f>C44*Вводные!B14</f>
        <v>0</v>
      </c>
      <c r="E44" s="15">
        <f t="shared" si="5"/>
        <v>0</v>
      </c>
      <c r="F44" s="15">
        <f>SUM(E$5:E44)</f>
        <v>0</v>
      </c>
      <c r="G44" s="15">
        <f t="shared" si="6"/>
        <v>0</v>
      </c>
      <c r="H44" s="15">
        <f>SUM(G$5:G44)</f>
        <v>0</v>
      </c>
      <c r="I44" s="5">
        <f>IF(1+Вводные!$B$10&gt;0,I43+E44/(1+Вводные!$B$10)^(A44/Вводные!$B$24),"")</f>
        <v>0</v>
      </c>
      <c r="J44" s="5">
        <f>IF(1+Вводные!$B$10&gt;0,J43+G44/(1+Вводные!$B$10)^(A44/Вводные!$B$24),"")</f>
        <v>0</v>
      </c>
      <c r="K44" s="5">
        <f>Ежемесячные!G15*(1+Вводные!C11)^INT((A44-1)/Вводные!$B$24)+SUMIF(Замены!$A$5:$A$14,A44,Замены!$D$5:$D$14)</f>
        <v>0</v>
      </c>
      <c r="L44" s="5">
        <f>Ежемесячные!G18*(1+Вводные!C11)^INT((A44-1)/Вводные!$B$24)</f>
        <v>0</v>
      </c>
      <c r="M44" s="5">
        <f>L44*Вводные!C14</f>
        <v>0</v>
      </c>
      <c r="N44" s="15">
        <f t="shared" si="7"/>
        <v>0</v>
      </c>
      <c r="O44" s="15">
        <f>SUM(N$5:N44)</f>
        <v>0</v>
      </c>
      <c r="P44" s="15">
        <f t="shared" si="8"/>
        <v>0</v>
      </c>
      <c r="Q44" s="15">
        <f>SUM(P$5:P44)</f>
        <v>0</v>
      </c>
      <c r="R44" s="5">
        <f>IF(1+Вводные!$B$10&gt;0,R43+N44/(1+Вводные!$B$10)^(A44/Вводные!$B$24),"")</f>
        <v>0</v>
      </c>
      <c r="S44" s="5">
        <f>IF(1+Вводные!$B$10&gt;0,S43+P44/(1+Вводные!$B$10)^(A44/Вводные!$B$24),"")</f>
        <v>0</v>
      </c>
      <c r="T44" s="5">
        <f>A44*Вводные!B8</f>
        <v>39000</v>
      </c>
      <c r="U44" s="5">
        <f>A44*Вводные!C8</f>
        <v>39000</v>
      </c>
    </row>
    <row r="45" spans="1:21" ht="19.2" customHeight="1">
      <c r="A45" s="18">
        <f t="shared" si="9"/>
        <v>40</v>
      </c>
      <c r="B45" s="5">
        <f>Ежемесячные!D15*(1+Вводные!B11)^INT((A45-1)/Вводные!$B$24)+SUMIF(Замены!$A$5:$A$14,A45,Замены!$C$5:$C$14)</f>
        <v>0</v>
      </c>
      <c r="C45" s="5">
        <f>Ежемесячные!D18*(1+Вводные!B11)^INT((A45-1)/Вводные!$B$24)</f>
        <v>0</v>
      </c>
      <c r="D45" s="5">
        <f>C45*Вводные!B14</f>
        <v>0</v>
      </c>
      <c r="E45" s="15">
        <f t="shared" si="5"/>
        <v>0</v>
      </c>
      <c r="F45" s="15">
        <f>SUM(E$5:E45)</f>
        <v>0</v>
      </c>
      <c r="G45" s="15">
        <f t="shared" si="6"/>
        <v>0</v>
      </c>
      <c r="H45" s="15">
        <f>SUM(G$5:G45)</f>
        <v>0</v>
      </c>
      <c r="I45" s="5">
        <f>IF(1+Вводные!$B$10&gt;0,I44+E45/(1+Вводные!$B$10)^(A45/Вводные!$B$24),"")</f>
        <v>0</v>
      </c>
      <c r="J45" s="5">
        <f>IF(1+Вводные!$B$10&gt;0,J44+G45/(1+Вводные!$B$10)^(A45/Вводные!$B$24),"")</f>
        <v>0</v>
      </c>
      <c r="K45" s="5">
        <f>Ежемесячные!G15*(1+Вводные!C11)^INT((A45-1)/Вводные!$B$24)+SUMIF(Замены!$A$5:$A$14,A45,Замены!$D$5:$D$14)</f>
        <v>0</v>
      </c>
      <c r="L45" s="5">
        <f>Ежемесячные!G18*(1+Вводные!C11)^INT((A45-1)/Вводные!$B$24)</f>
        <v>0</v>
      </c>
      <c r="M45" s="5">
        <f>L45*Вводные!C14</f>
        <v>0</v>
      </c>
      <c r="N45" s="15">
        <f t="shared" si="7"/>
        <v>0</v>
      </c>
      <c r="O45" s="15">
        <f>SUM(N$5:N45)</f>
        <v>0</v>
      </c>
      <c r="P45" s="15">
        <f t="shared" si="8"/>
        <v>0</v>
      </c>
      <c r="Q45" s="15">
        <f>SUM(P$5:P45)</f>
        <v>0</v>
      </c>
      <c r="R45" s="5">
        <f>IF(1+Вводные!$B$10&gt;0,R44+N45/(1+Вводные!$B$10)^(A45/Вводные!$B$24),"")</f>
        <v>0</v>
      </c>
      <c r="S45" s="5">
        <f>IF(1+Вводные!$B$10&gt;0,S44+P45/(1+Вводные!$B$10)^(A45/Вводные!$B$24),"")</f>
        <v>0</v>
      </c>
      <c r="T45" s="5">
        <f>A45*Вводные!B8</f>
        <v>40000</v>
      </c>
      <c r="U45" s="5">
        <f>A45*Вводные!C8</f>
        <v>40000</v>
      </c>
    </row>
    <row r="46" spans="1:21" ht="19.2" customHeight="1">
      <c r="A46" s="18">
        <f t="shared" si="9"/>
        <v>41</v>
      </c>
      <c r="B46" s="5">
        <f>Ежемесячные!D15*(1+Вводные!B11)^INT((A46-1)/Вводные!$B$24)+SUMIF(Замены!$A$5:$A$14,A46,Замены!$C$5:$C$14)</f>
        <v>0</v>
      </c>
      <c r="C46" s="5">
        <f>Ежемесячные!D18*(1+Вводные!B11)^INT((A46-1)/Вводные!$B$24)</f>
        <v>0</v>
      </c>
      <c r="D46" s="5">
        <f>C46*Вводные!B14</f>
        <v>0</v>
      </c>
      <c r="E46" s="15">
        <f t="shared" si="5"/>
        <v>0</v>
      </c>
      <c r="F46" s="15">
        <f>SUM(E$5:E46)</f>
        <v>0</v>
      </c>
      <c r="G46" s="15">
        <f t="shared" si="6"/>
        <v>0</v>
      </c>
      <c r="H46" s="15">
        <f>SUM(G$5:G46)</f>
        <v>0</v>
      </c>
      <c r="I46" s="5">
        <f>IF(1+Вводные!$B$10&gt;0,I45+E46/(1+Вводные!$B$10)^(A46/Вводные!$B$24),"")</f>
        <v>0</v>
      </c>
      <c r="J46" s="5">
        <f>IF(1+Вводные!$B$10&gt;0,J45+G46/(1+Вводные!$B$10)^(A46/Вводные!$B$24),"")</f>
        <v>0</v>
      </c>
      <c r="K46" s="5">
        <f>Ежемесячные!G15*(1+Вводные!C11)^INT((A46-1)/Вводные!$B$24)+SUMIF(Замены!$A$5:$A$14,A46,Замены!$D$5:$D$14)</f>
        <v>0</v>
      </c>
      <c r="L46" s="5">
        <f>Ежемесячные!G18*(1+Вводные!C11)^INT((A46-1)/Вводные!$B$24)</f>
        <v>0</v>
      </c>
      <c r="M46" s="5">
        <f>L46*Вводные!C14</f>
        <v>0</v>
      </c>
      <c r="N46" s="15">
        <f t="shared" si="7"/>
        <v>0</v>
      </c>
      <c r="O46" s="15">
        <f>SUM(N$5:N46)</f>
        <v>0</v>
      </c>
      <c r="P46" s="15">
        <f t="shared" si="8"/>
        <v>0</v>
      </c>
      <c r="Q46" s="15">
        <f>SUM(P$5:P46)</f>
        <v>0</v>
      </c>
      <c r="R46" s="5">
        <f>IF(1+Вводные!$B$10&gt;0,R45+N46/(1+Вводные!$B$10)^(A46/Вводные!$B$24),"")</f>
        <v>0</v>
      </c>
      <c r="S46" s="5">
        <f>IF(1+Вводные!$B$10&gt;0,S45+P46/(1+Вводные!$B$10)^(A46/Вводные!$B$24),"")</f>
        <v>0</v>
      </c>
      <c r="T46" s="5">
        <f>A46*Вводные!B8</f>
        <v>41000</v>
      </c>
      <c r="U46" s="5">
        <f>A46*Вводные!C8</f>
        <v>41000</v>
      </c>
    </row>
    <row r="47" spans="1:21" ht="19.2" customHeight="1">
      <c r="A47" s="18">
        <f t="shared" si="9"/>
        <v>42</v>
      </c>
      <c r="B47" s="5">
        <f>Ежемесячные!D15*(1+Вводные!B11)^INT((A47-1)/Вводные!$B$24)+SUMIF(Замены!$A$5:$A$14,A47,Замены!$C$5:$C$14)</f>
        <v>0</v>
      </c>
      <c r="C47" s="5">
        <f>Ежемесячные!D18*(1+Вводные!B11)^INT((A47-1)/Вводные!$B$24)</f>
        <v>0</v>
      </c>
      <c r="D47" s="5">
        <f>C47*Вводные!B14</f>
        <v>0</v>
      </c>
      <c r="E47" s="15">
        <f t="shared" si="5"/>
        <v>0</v>
      </c>
      <c r="F47" s="15">
        <f>SUM(E$5:E47)</f>
        <v>0</v>
      </c>
      <c r="G47" s="15">
        <f t="shared" si="6"/>
        <v>0</v>
      </c>
      <c r="H47" s="15">
        <f>SUM(G$5:G47)</f>
        <v>0</v>
      </c>
      <c r="I47" s="5">
        <f>IF(1+Вводные!$B$10&gt;0,I46+E47/(1+Вводные!$B$10)^(A47/Вводные!$B$24),"")</f>
        <v>0</v>
      </c>
      <c r="J47" s="5">
        <f>IF(1+Вводные!$B$10&gt;0,J46+G47/(1+Вводные!$B$10)^(A47/Вводные!$B$24),"")</f>
        <v>0</v>
      </c>
      <c r="K47" s="5">
        <f>Ежемесячные!G15*(1+Вводные!C11)^INT((A47-1)/Вводные!$B$24)+SUMIF(Замены!$A$5:$A$14,A47,Замены!$D$5:$D$14)</f>
        <v>0</v>
      </c>
      <c r="L47" s="5">
        <f>Ежемесячные!G18*(1+Вводные!C11)^INT((A47-1)/Вводные!$B$24)</f>
        <v>0</v>
      </c>
      <c r="M47" s="5">
        <f>L47*Вводные!C14</f>
        <v>0</v>
      </c>
      <c r="N47" s="15">
        <f t="shared" si="7"/>
        <v>0</v>
      </c>
      <c r="O47" s="15">
        <f>SUM(N$5:N47)</f>
        <v>0</v>
      </c>
      <c r="P47" s="15">
        <f t="shared" si="8"/>
        <v>0</v>
      </c>
      <c r="Q47" s="15">
        <f>SUM(P$5:P47)</f>
        <v>0</v>
      </c>
      <c r="R47" s="5">
        <f>IF(1+Вводные!$B$10&gt;0,R46+N47/(1+Вводные!$B$10)^(A47/Вводные!$B$24),"")</f>
        <v>0</v>
      </c>
      <c r="S47" s="5">
        <f>IF(1+Вводные!$B$10&gt;0,S46+P47/(1+Вводные!$B$10)^(A47/Вводные!$B$24),"")</f>
        <v>0</v>
      </c>
      <c r="T47" s="5">
        <f>A47*Вводные!B8</f>
        <v>42000</v>
      </c>
      <c r="U47" s="5">
        <f>A47*Вводные!C8</f>
        <v>42000</v>
      </c>
    </row>
    <row r="48" spans="1:21" ht="19.2" customHeight="1">
      <c r="A48" s="18">
        <f t="shared" si="9"/>
        <v>43</v>
      </c>
      <c r="B48" s="5">
        <f>Ежемесячные!D15*(1+Вводные!B11)^INT((A48-1)/Вводные!$B$24)+SUMIF(Замены!$A$5:$A$14,A48,Замены!$C$5:$C$14)</f>
        <v>0</v>
      </c>
      <c r="C48" s="5">
        <f>Ежемесячные!D18*(1+Вводные!B11)^INT((A48-1)/Вводные!$B$24)</f>
        <v>0</v>
      </c>
      <c r="D48" s="5">
        <f>C48*Вводные!B14</f>
        <v>0</v>
      </c>
      <c r="E48" s="15">
        <f t="shared" si="5"/>
        <v>0</v>
      </c>
      <c r="F48" s="15">
        <f>SUM(E$5:E48)</f>
        <v>0</v>
      </c>
      <c r="G48" s="15">
        <f t="shared" si="6"/>
        <v>0</v>
      </c>
      <c r="H48" s="15">
        <f>SUM(G$5:G48)</f>
        <v>0</v>
      </c>
      <c r="I48" s="5">
        <f>IF(1+Вводные!$B$10&gt;0,I47+E48/(1+Вводные!$B$10)^(A48/Вводные!$B$24),"")</f>
        <v>0</v>
      </c>
      <c r="J48" s="5">
        <f>IF(1+Вводные!$B$10&gt;0,J47+G48/(1+Вводные!$B$10)^(A48/Вводные!$B$24),"")</f>
        <v>0</v>
      </c>
      <c r="K48" s="5">
        <f>Ежемесячные!G15*(1+Вводные!C11)^INT((A48-1)/Вводные!$B$24)+SUMIF(Замены!$A$5:$A$14,A48,Замены!$D$5:$D$14)</f>
        <v>0</v>
      </c>
      <c r="L48" s="5">
        <f>Ежемесячные!G18*(1+Вводные!C11)^INT((A48-1)/Вводные!$B$24)</f>
        <v>0</v>
      </c>
      <c r="M48" s="5">
        <f>L48*Вводные!C14</f>
        <v>0</v>
      </c>
      <c r="N48" s="15">
        <f t="shared" si="7"/>
        <v>0</v>
      </c>
      <c r="O48" s="15">
        <f>SUM(N$5:N48)</f>
        <v>0</v>
      </c>
      <c r="P48" s="15">
        <f t="shared" si="8"/>
        <v>0</v>
      </c>
      <c r="Q48" s="15">
        <f>SUM(P$5:P48)</f>
        <v>0</v>
      </c>
      <c r="R48" s="5">
        <f>IF(1+Вводные!$B$10&gt;0,R47+N48/(1+Вводные!$B$10)^(A48/Вводные!$B$24),"")</f>
        <v>0</v>
      </c>
      <c r="S48" s="5">
        <f>IF(1+Вводные!$B$10&gt;0,S47+P48/(1+Вводные!$B$10)^(A48/Вводные!$B$24),"")</f>
        <v>0</v>
      </c>
      <c r="T48" s="5">
        <f>A48*Вводные!B8</f>
        <v>43000</v>
      </c>
      <c r="U48" s="5">
        <f>A48*Вводные!C8</f>
        <v>43000</v>
      </c>
    </row>
    <row r="49" spans="1:21" ht="19.2" customHeight="1">
      <c r="A49" s="18">
        <f t="shared" si="9"/>
        <v>44</v>
      </c>
      <c r="B49" s="5">
        <f>Ежемесячные!D15*(1+Вводные!B11)^INT((A49-1)/Вводные!$B$24)+SUMIF(Замены!$A$5:$A$14,A49,Замены!$C$5:$C$14)</f>
        <v>0</v>
      </c>
      <c r="C49" s="5">
        <f>Ежемесячные!D18*(1+Вводные!B11)^INT((A49-1)/Вводные!$B$24)</f>
        <v>0</v>
      </c>
      <c r="D49" s="5">
        <f>C49*Вводные!B14</f>
        <v>0</v>
      </c>
      <c r="E49" s="15">
        <f t="shared" si="5"/>
        <v>0</v>
      </c>
      <c r="F49" s="15">
        <f>SUM(E$5:E49)</f>
        <v>0</v>
      </c>
      <c r="G49" s="15">
        <f t="shared" si="6"/>
        <v>0</v>
      </c>
      <c r="H49" s="15">
        <f>SUM(G$5:G49)</f>
        <v>0</v>
      </c>
      <c r="I49" s="5">
        <f>IF(1+Вводные!$B$10&gt;0,I48+E49/(1+Вводные!$B$10)^(A49/Вводные!$B$24),"")</f>
        <v>0</v>
      </c>
      <c r="J49" s="5">
        <f>IF(1+Вводные!$B$10&gt;0,J48+G49/(1+Вводные!$B$10)^(A49/Вводные!$B$24),"")</f>
        <v>0</v>
      </c>
      <c r="K49" s="5">
        <f>Ежемесячные!G15*(1+Вводные!C11)^INT((A49-1)/Вводные!$B$24)+SUMIF(Замены!$A$5:$A$14,A49,Замены!$D$5:$D$14)</f>
        <v>0</v>
      </c>
      <c r="L49" s="5">
        <f>Ежемесячные!G18*(1+Вводные!C11)^INT((A49-1)/Вводные!$B$24)</f>
        <v>0</v>
      </c>
      <c r="M49" s="5">
        <f>L49*Вводные!C14</f>
        <v>0</v>
      </c>
      <c r="N49" s="15">
        <f t="shared" si="7"/>
        <v>0</v>
      </c>
      <c r="O49" s="15">
        <f>SUM(N$5:N49)</f>
        <v>0</v>
      </c>
      <c r="P49" s="15">
        <f t="shared" si="8"/>
        <v>0</v>
      </c>
      <c r="Q49" s="15">
        <f>SUM(P$5:P49)</f>
        <v>0</v>
      </c>
      <c r="R49" s="5">
        <f>IF(1+Вводные!$B$10&gt;0,R48+N49/(1+Вводные!$B$10)^(A49/Вводные!$B$24),"")</f>
        <v>0</v>
      </c>
      <c r="S49" s="5">
        <f>IF(1+Вводные!$B$10&gt;0,S48+P49/(1+Вводные!$B$10)^(A49/Вводные!$B$24),"")</f>
        <v>0</v>
      </c>
      <c r="T49" s="5">
        <f>A49*Вводные!B8</f>
        <v>44000</v>
      </c>
      <c r="U49" s="5">
        <f>A49*Вводные!C8</f>
        <v>44000</v>
      </c>
    </row>
    <row r="50" spans="1:21" ht="19.2" customHeight="1">
      <c r="A50" s="18">
        <f t="shared" si="9"/>
        <v>45</v>
      </c>
      <c r="B50" s="5">
        <f>Ежемесячные!D15*(1+Вводные!B11)^INT((A50-1)/Вводные!$B$24)+SUMIF(Замены!$A$5:$A$14,A50,Замены!$C$5:$C$14)</f>
        <v>0</v>
      </c>
      <c r="C50" s="5">
        <f>Ежемесячные!D18*(1+Вводные!B11)^INT((A50-1)/Вводные!$B$24)</f>
        <v>0</v>
      </c>
      <c r="D50" s="5">
        <f>C50*Вводные!B14</f>
        <v>0</v>
      </c>
      <c r="E50" s="15">
        <f t="shared" si="5"/>
        <v>0</v>
      </c>
      <c r="F50" s="15">
        <f>SUM(E$5:E50)</f>
        <v>0</v>
      </c>
      <c r="G50" s="15">
        <f t="shared" si="6"/>
        <v>0</v>
      </c>
      <c r="H50" s="15">
        <f>SUM(G$5:G50)</f>
        <v>0</v>
      </c>
      <c r="I50" s="5">
        <f>IF(1+Вводные!$B$10&gt;0,I49+E50/(1+Вводные!$B$10)^(A50/Вводные!$B$24),"")</f>
        <v>0</v>
      </c>
      <c r="J50" s="5">
        <f>IF(1+Вводные!$B$10&gt;0,J49+G50/(1+Вводные!$B$10)^(A50/Вводные!$B$24),"")</f>
        <v>0</v>
      </c>
      <c r="K50" s="5">
        <f>Ежемесячные!G15*(1+Вводные!C11)^INT((A50-1)/Вводные!$B$24)+SUMIF(Замены!$A$5:$A$14,A50,Замены!$D$5:$D$14)</f>
        <v>0</v>
      </c>
      <c r="L50" s="5">
        <f>Ежемесячные!G18*(1+Вводные!C11)^INT((A50-1)/Вводные!$B$24)</f>
        <v>0</v>
      </c>
      <c r="M50" s="5">
        <f>L50*Вводные!C14</f>
        <v>0</v>
      </c>
      <c r="N50" s="15">
        <f t="shared" si="7"/>
        <v>0</v>
      </c>
      <c r="O50" s="15">
        <f>SUM(N$5:N50)</f>
        <v>0</v>
      </c>
      <c r="P50" s="15">
        <f t="shared" si="8"/>
        <v>0</v>
      </c>
      <c r="Q50" s="15">
        <f>SUM(P$5:P50)</f>
        <v>0</v>
      </c>
      <c r="R50" s="5">
        <f>IF(1+Вводные!$B$10&gt;0,R49+N50/(1+Вводные!$B$10)^(A50/Вводные!$B$24),"")</f>
        <v>0</v>
      </c>
      <c r="S50" s="5">
        <f>IF(1+Вводные!$B$10&gt;0,S49+P50/(1+Вводные!$B$10)^(A50/Вводные!$B$24),"")</f>
        <v>0</v>
      </c>
      <c r="T50" s="5">
        <f>A50*Вводные!B8</f>
        <v>45000</v>
      </c>
      <c r="U50" s="5">
        <f>A50*Вводные!C8</f>
        <v>45000</v>
      </c>
    </row>
    <row r="51" spans="1:21" ht="19.2" customHeight="1">
      <c r="A51" s="18">
        <f t="shared" si="9"/>
        <v>46</v>
      </c>
      <c r="B51" s="5">
        <f>Ежемесячные!D15*(1+Вводные!B11)^INT((A51-1)/Вводные!$B$24)+SUMIF(Замены!$A$5:$A$14,A51,Замены!$C$5:$C$14)</f>
        <v>0</v>
      </c>
      <c r="C51" s="5">
        <f>Ежемесячные!D18*(1+Вводные!B11)^INT((A51-1)/Вводные!$B$24)</f>
        <v>0</v>
      </c>
      <c r="D51" s="5">
        <f>C51*Вводные!B14</f>
        <v>0</v>
      </c>
      <c r="E51" s="15">
        <f t="shared" si="5"/>
        <v>0</v>
      </c>
      <c r="F51" s="15">
        <f>SUM(E$5:E51)</f>
        <v>0</v>
      </c>
      <c r="G51" s="15">
        <f t="shared" si="6"/>
        <v>0</v>
      </c>
      <c r="H51" s="15">
        <f>SUM(G$5:G51)</f>
        <v>0</v>
      </c>
      <c r="I51" s="5">
        <f>IF(1+Вводные!$B$10&gt;0,I50+E51/(1+Вводные!$B$10)^(A51/Вводные!$B$24),"")</f>
        <v>0</v>
      </c>
      <c r="J51" s="5">
        <f>IF(1+Вводные!$B$10&gt;0,J50+G51/(1+Вводные!$B$10)^(A51/Вводные!$B$24),"")</f>
        <v>0</v>
      </c>
      <c r="K51" s="5">
        <f>Ежемесячные!G15*(1+Вводные!C11)^INT((A51-1)/Вводные!$B$24)+SUMIF(Замены!$A$5:$A$14,A51,Замены!$D$5:$D$14)</f>
        <v>0</v>
      </c>
      <c r="L51" s="5">
        <f>Ежемесячные!G18*(1+Вводные!C11)^INT((A51-1)/Вводные!$B$24)</f>
        <v>0</v>
      </c>
      <c r="M51" s="5">
        <f>L51*Вводные!C14</f>
        <v>0</v>
      </c>
      <c r="N51" s="15">
        <f t="shared" si="7"/>
        <v>0</v>
      </c>
      <c r="O51" s="15">
        <f>SUM(N$5:N51)</f>
        <v>0</v>
      </c>
      <c r="P51" s="15">
        <f t="shared" si="8"/>
        <v>0</v>
      </c>
      <c r="Q51" s="15">
        <f>SUM(P$5:P51)</f>
        <v>0</v>
      </c>
      <c r="R51" s="5">
        <f>IF(1+Вводные!$B$10&gt;0,R50+N51/(1+Вводные!$B$10)^(A51/Вводные!$B$24),"")</f>
        <v>0</v>
      </c>
      <c r="S51" s="5">
        <f>IF(1+Вводные!$B$10&gt;0,S50+P51/(1+Вводные!$B$10)^(A51/Вводные!$B$24),"")</f>
        <v>0</v>
      </c>
      <c r="T51" s="5">
        <f>A51*Вводные!B8</f>
        <v>46000</v>
      </c>
      <c r="U51" s="5">
        <f>A51*Вводные!C8</f>
        <v>46000</v>
      </c>
    </row>
    <row r="52" spans="1:21" ht="19.2" customHeight="1">
      <c r="A52" s="18">
        <f t="shared" si="9"/>
        <v>47</v>
      </c>
      <c r="B52" s="5">
        <f>Ежемесячные!D15*(1+Вводные!B11)^INT((A52-1)/Вводные!$B$24)+SUMIF(Замены!$A$5:$A$14,A52,Замены!$C$5:$C$14)</f>
        <v>0</v>
      </c>
      <c r="C52" s="5">
        <f>Ежемесячные!D18*(1+Вводные!B11)^INT((A52-1)/Вводные!$B$24)</f>
        <v>0</v>
      </c>
      <c r="D52" s="5">
        <f>C52*Вводные!B14</f>
        <v>0</v>
      </c>
      <c r="E52" s="15">
        <f t="shared" si="5"/>
        <v>0</v>
      </c>
      <c r="F52" s="15">
        <f>SUM(E$5:E52)</f>
        <v>0</v>
      </c>
      <c r="G52" s="15">
        <f t="shared" si="6"/>
        <v>0</v>
      </c>
      <c r="H52" s="15">
        <f>SUM(G$5:G52)</f>
        <v>0</v>
      </c>
      <c r="I52" s="5">
        <f>IF(1+Вводные!$B$10&gt;0,I51+E52/(1+Вводные!$B$10)^(A52/Вводные!$B$24),"")</f>
        <v>0</v>
      </c>
      <c r="J52" s="5">
        <f>IF(1+Вводные!$B$10&gt;0,J51+G52/(1+Вводные!$B$10)^(A52/Вводные!$B$24),"")</f>
        <v>0</v>
      </c>
      <c r="K52" s="5">
        <f>Ежемесячные!G15*(1+Вводные!C11)^INT((A52-1)/Вводные!$B$24)+SUMIF(Замены!$A$5:$A$14,A52,Замены!$D$5:$D$14)</f>
        <v>0</v>
      </c>
      <c r="L52" s="5">
        <f>Ежемесячные!G18*(1+Вводные!C11)^INT((A52-1)/Вводные!$B$24)</f>
        <v>0</v>
      </c>
      <c r="M52" s="5">
        <f>L52*Вводные!C14</f>
        <v>0</v>
      </c>
      <c r="N52" s="15">
        <f t="shared" si="7"/>
        <v>0</v>
      </c>
      <c r="O52" s="15">
        <f>SUM(N$5:N52)</f>
        <v>0</v>
      </c>
      <c r="P52" s="15">
        <f t="shared" si="8"/>
        <v>0</v>
      </c>
      <c r="Q52" s="15">
        <f>SUM(P$5:P52)</f>
        <v>0</v>
      </c>
      <c r="R52" s="5">
        <f>IF(1+Вводные!$B$10&gt;0,R51+N52/(1+Вводные!$B$10)^(A52/Вводные!$B$24),"")</f>
        <v>0</v>
      </c>
      <c r="S52" s="5">
        <f>IF(1+Вводные!$B$10&gt;0,S51+P52/(1+Вводные!$B$10)^(A52/Вводные!$B$24),"")</f>
        <v>0</v>
      </c>
      <c r="T52" s="5">
        <f>A52*Вводные!B8</f>
        <v>47000</v>
      </c>
      <c r="U52" s="5">
        <f>A52*Вводные!C8</f>
        <v>47000</v>
      </c>
    </row>
    <row r="53" spans="1:21" ht="19.2" customHeight="1">
      <c r="A53" s="18">
        <f t="shared" si="9"/>
        <v>48</v>
      </c>
      <c r="B53" s="5">
        <f>Ежемесячные!D15*(1+Вводные!B11)^INT((A53-1)/Вводные!$B$24)+SUMIF(Замены!$A$5:$A$14,A53,Замены!$C$5:$C$14)</f>
        <v>0</v>
      </c>
      <c r="C53" s="5">
        <f>Ежемесячные!D18*(1+Вводные!B11)^INT((A53-1)/Вводные!$B$24)</f>
        <v>0</v>
      </c>
      <c r="D53" s="5">
        <f>C53*Вводные!B14</f>
        <v>0</v>
      </c>
      <c r="E53" s="15">
        <f t="shared" si="5"/>
        <v>0</v>
      </c>
      <c r="F53" s="15">
        <f>SUM(E$5:E53)</f>
        <v>0</v>
      </c>
      <c r="G53" s="15">
        <f t="shared" si="6"/>
        <v>0</v>
      </c>
      <c r="H53" s="15">
        <f>SUM(G$5:G53)</f>
        <v>0</v>
      </c>
      <c r="I53" s="5">
        <f>IF(1+Вводные!$B$10&gt;0,I52+E53/(1+Вводные!$B$10)^(A53/Вводные!$B$24),"")</f>
        <v>0</v>
      </c>
      <c r="J53" s="5">
        <f>IF(1+Вводные!$B$10&gt;0,J52+G53/(1+Вводные!$B$10)^(A53/Вводные!$B$24),"")</f>
        <v>0</v>
      </c>
      <c r="K53" s="5">
        <f>Ежемесячные!G15*(1+Вводные!C11)^INT((A53-1)/Вводные!$B$24)+SUMIF(Замены!$A$5:$A$14,A53,Замены!$D$5:$D$14)</f>
        <v>0</v>
      </c>
      <c r="L53" s="5">
        <f>Ежемесячные!G18*(1+Вводные!C11)^INT((A53-1)/Вводные!$B$24)</f>
        <v>0</v>
      </c>
      <c r="M53" s="5">
        <f>L53*Вводные!C14</f>
        <v>0</v>
      </c>
      <c r="N53" s="15">
        <f t="shared" si="7"/>
        <v>0</v>
      </c>
      <c r="O53" s="15">
        <f>SUM(N$5:N53)</f>
        <v>0</v>
      </c>
      <c r="P53" s="15">
        <f t="shared" si="8"/>
        <v>0</v>
      </c>
      <c r="Q53" s="15">
        <f>SUM(P$5:P53)</f>
        <v>0</v>
      </c>
      <c r="R53" s="5">
        <f>IF(1+Вводные!$B$10&gt;0,R52+N53/(1+Вводные!$B$10)^(A53/Вводные!$B$24),"")</f>
        <v>0</v>
      </c>
      <c r="S53" s="5">
        <f>IF(1+Вводные!$B$10&gt;0,S52+P53/(1+Вводные!$B$10)^(A53/Вводные!$B$24),"")</f>
        <v>0</v>
      </c>
      <c r="T53" s="5">
        <f>A53*Вводные!B8</f>
        <v>48000</v>
      </c>
      <c r="U53" s="5">
        <f>A53*Вводные!C8</f>
        <v>48000</v>
      </c>
    </row>
    <row r="54" spans="1:21" ht="19.2" customHeight="1">
      <c r="A54" s="18">
        <f t="shared" si="9"/>
        <v>49</v>
      </c>
      <c r="B54" s="5">
        <f>Ежемесячные!D15*(1+Вводные!B11)^INT((A54-1)/Вводные!$B$24)+SUMIF(Замены!$A$5:$A$14,A54,Замены!$C$5:$C$14)</f>
        <v>0</v>
      </c>
      <c r="C54" s="5">
        <f>Ежемесячные!D18*(1+Вводные!B11)^INT((A54-1)/Вводные!$B$24)</f>
        <v>0</v>
      </c>
      <c r="D54" s="5">
        <f>C54*Вводные!B14</f>
        <v>0</v>
      </c>
      <c r="E54" s="15">
        <f t="shared" si="5"/>
        <v>0</v>
      </c>
      <c r="F54" s="15">
        <f>SUM(E$5:E54)</f>
        <v>0</v>
      </c>
      <c r="G54" s="15">
        <f t="shared" si="6"/>
        <v>0</v>
      </c>
      <c r="H54" s="15">
        <f>SUM(G$5:G54)</f>
        <v>0</v>
      </c>
      <c r="I54" s="5">
        <f>IF(1+Вводные!$B$10&gt;0,I53+E54/(1+Вводные!$B$10)^(A54/Вводные!$B$24),"")</f>
        <v>0</v>
      </c>
      <c r="J54" s="5">
        <f>IF(1+Вводные!$B$10&gt;0,J53+G54/(1+Вводные!$B$10)^(A54/Вводные!$B$24),"")</f>
        <v>0</v>
      </c>
      <c r="K54" s="5">
        <f>Ежемесячные!G15*(1+Вводные!C11)^INT((A54-1)/Вводные!$B$24)+SUMIF(Замены!$A$5:$A$14,A54,Замены!$D$5:$D$14)</f>
        <v>0</v>
      </c>
      <c r="L54" s="5">
        <f>Ежемесячные!G18*(1+Вводные!C11)^INT((A54-1)/Вводные!$B$24)</f>
        <v>0</v>
      </c>
      <c r="M54" s="5">
        <f>L54*Вводные!C14</f>
        <v>0</v>
      </c>
      <c r="N54" s="15">
        <f t="shared" si="7"/>
        <v>0</v>
      </c>
      <c r="O54" s="15">
        <f>SUM(N$5:N54)</f>
        <v>0</v>
      </c>
      <c r="P54" s="15">
        <f t="shared" si="8"/>
        <v>0</v>
      </c>
      <c r="Q54" s="15">
        <f>SUM(P$5:P54)</f>
        <v>0</v>
      </c>
      <c r="R54" s="5">
        <f>IF(1+Вводные!$B$10&gt;0,R53+N54/(1+Вводные!$B$10)^(A54/Вводные!$B$24),"")</f>
        <v>0</v>
      </c>
      <c r="S54" s="5">
        <f>IF(1+Вводные!$B$10&gt;0,S53+P54/(1+Вводные!$B$10)^(A54/Вводные!$B$24),"")</f>
        <v>0</v>
      </c>
      <c r="T54" s="5">
        <f>A54*Вводные!B8</f>
        <v>49000</v>
      </c>
      <c r="U54" s="5">
        <f>A54*Вводные!C8</f>
        <v>49000</v>
      </c>
    </row>
    <row r="55" spans="1:21" ht="19.2" customHeight="1">
      <c r="A55" s="18">
        <f t="shared" si="9"/>
        <v>50</v>
      </c>
      <c r="B55" s="5">
        <f>Ежемесячные!D15*(1+Вводные!B11)^INT((A55-1)/Вводные!$B$24)+SUMIF(Замены!$A$5:$A$14,A55,Замены!$C$5:$C$14)</f>
        <v>0</v>
      </c>
      <c r="C55" s="5">
        <f>Ежемесячные!D18*(1+Вводные!B11)^INT((A55-1)/Вводные!$B$24)</f>
        <v>0</v>
      </c>
      <c r="D55" s="5">
        <f>C55*Вводные!B14</f>
        <v>0</v>
      </c>
      <c r="E55" s="15">
        <f t="shared" si="5"/>
        <v>0</v>
      </c>
      <c r="F55" s="15">
        <f>SUM(E$5:E55)</f>
        <v>0</v>
      </c>
      <c r="G55" s="15">
        <f t="shared" si="6"/>
        <v>0</v>
      </c>
      <c r="H55" s="15">
        <f>SUM(G$5:G55)</f>
        <v>0</v>
      </c>
      <c r="I55" s="5">
        <f>IF(1+Вводные!$B$10&gt;0,I54+E55/(1+Вводные!$B$10)^(A55/Вводные!$B$24),"")</f>
        <v>0</v>
      </c>
      <c r="J55" s="5">
        <f>IF(1+Вводные!$B$10&gt;0,J54+G55/(1+Вводные!$B$10)^(A55/Вводные!$B$24),"")</f>
        <v>0</v>
      </c>
      <c r="K55" s="5">
        <f>Ежемесячные!G15*(1+Вводные!C11)^INT((A55-1)/Вводные!$B$24)+SUMIF(Замены!$A$5:$A$14,A55,Замены!$D$5:$D$14)</f>
        <v>0</v>
      </c>
      <c r="L55" s="5">
        <f>Ежемесячные!G18*(1+Вводные!C11)^INT((A55-1)/Вводные!$B$24)</f>
        <v>0</v>
      </c>
      <c r="M55" s="5">
        <f>L55*Вводные!C14</f>
        <v>0</v>
      </c>
      <c r="N55" s="15">
        <f t="shared" si="7"/>
        <v>0</v>
      </c>
      <c r="O55" s="15">
        <f>SUM(N$5:N55)</f>
        <v>0</v>
      </c>
      <c r="P55" s="15">
        <f t="shared" si="8"/>
        <v>0</v>
      </c>
      <c r="Q55" s="15">
        <f>SUM(P$5:P55)</f>
        <v>0</v>
      </c>
      <c r="R55" s="5">
        <f>IF(1+Вводные!$B$10&gt;0,R54+N55/(1+Вводные!$B$10)^(A55/Вводные!$B$24),"")</f>
        <v>0</v>
      </c>
      <c r="S55" s="5">
        <f>IF(1+Вводные!$B$10&gt;0,S54+P55/(1+Вводные!$B$10)^(A55/Вводные!$B$24),"")</f>
        <v>0</v>
      </c>
      <c r="T55" s="5">
        <f>A55*Вводные!B8</f>
        <v>50000</v>
      </c>
      <c r="U55" s="5">
        <f>A55*Вводные!C8</f>
        <v>50000</v>
      </c>
    </row>
    <row r="56" spans="1:21" ht="19.2" customHeight="1">
      <c r="A56" s="18">
        <f t="shared" si="9"/>
        <v>51</v>
      </c>
      <c r="B56" s="5">
        <f>Ежемесячные!D15*(1+Вводные!B11)^INT((A56-1)/Вводные!$B$24)+SUMIF(Замены!$A$5:$A$14,A56,Замены!$C$5:$C$14)</f>
        <v>0</v>
      </c>
      <c r="C56" s="5">
        <f>Ежемесячные!D18*(1+Вводные!B11)^INT((A56-1)/Вводные!$B$24)</f>
        <v>0</v>
      </c>
      <c r="D56" s="5">
        <f>C56*Вводные!B14</f>
        <v>0</v>
      </c>
      <c r="E56" s="15">
        <f t="shared" si="5"/>
        <v>0</v>
      </c>
      <c r="F56" s="15">
        <f>SUM(E$5:E56)</f>
        <v>0</v>
      </c>
      <c r="G56" s="15">
        <f t="shared" si="6"/>
        <v>0</v>
      </c>
      <c r="H56" s="15">
        <f>SUM(G$5:G56)</f>
        <v>0</v>
      </c>
      <c r="I56" s="5">
        <f>IF(1+Вводные!$B$10&gt;0,I55+E56/(1+Вводные!$B$10)^(A56/Вводные!$B$24),"")</f>
        <v>0</v>
      </c>
      <c r="J56" s="5">
        <f>IF(1+Вводные!$B$10&gt;0,J55+G56/(1+Вводные!$B$10)^(A56/Вводные!$B$24),"")</f>
        <v>0</v>
      </c>
      <c r="K56" s="5">
        <f>Ежемесячные!G15*(1+Вводные!C11)^INT((A56-1)/Вводные!$B$24)+SUMIF(Замены!$A$5:$A$14,A56,Замены!$D$5:$D$14)</f>
        <v>0</v>
      </c>
      <c r="L56" s="5">
        <f>Ежемесячные!G18*(1+Вводные!C11)^INT((A56-1)/Вводные!$B$24)</f>
        <v>0</v>
      </c>
      <c r="M56" s="5">
        <f>L56*Вводные!C14</f>
        <v>0</v>
      </c>
      <c r="N56" s="15">
        <f t="shared" si="7"/>
        <v>0</v>
      </c>
      <c r="O56" s="15">
        <f>SUM(N$5:N56)</f>
        <v>0</v>
      </c>
      <c r="P56" s="15">
        <f t="shared" si="8"/>
        <v>0</v>
      </c>
      <c r="Q56" s="15">
        <f>SUM(P$5:P56)</f>
        <v>0</v>
      </c>
      <c r="R56" s="5">
        <f>IF(1+Вводные!$B$10&gt;0,R55+N56/(1+Вводные!$B$10)^(A56/Вводные!$B$24),"")</f>
        <v>0</v>
      </c>
      <c r="S56" s="5">
        <f>IF(1+Вводные!$B$10&gt;0,S55+P56/(1+Вводные!$B$10)^(A56/Вводные!$B$24),"")</f>
        <v>0</v>
      </c>
      <c r="T56" s="5">
        <f>A56*Вводные!B8</f>
        <v>51000</v>
      </c>
      <c r="U56" s="5">
        <f>A56*Вводные!C8</f>
        <v>51000</v>
      </c>
    </row>
    <row r="57" spans="1:21" ht="19.2" customHeight="1">
      <c r="A57" s="18">
        <f t="shared" si="9"/>
        <v>52</v>
      </c>
      <c r="B57" s="5">
        <f>Ежемесячные!D15*(1+Вводные!B11)^INT((A57-1)/Вводные!$B$24)+SUMIF(Замены!$A$5:$A$14,A57,Замены!$C$5:$C$14)</f>
        <v>0</v>
      </c>
      <c r="C57" s="5">
        <f>Ежемесячные!D18*(1+Вводные!B11)^INT((A57-1)/Вводные!$B$24)</f>
        <v>0</v>
      </c>
      <c r="D57" s="5">
        <f>C57*Вводные!B14</f>
        <v>0</v>
      </c>
      <c r="E57" s="15">
        <f t="shared" si="5"/>
        <v>0</v>
      </c>
      <c r="F57" s="15">
        <f>SUM(E$5:E57)</f>
        <v>0</v>
      </c>
      <c r="G57" s="15">
        <f t="shared" si="6"/>
        <v>0</v>
      </c>
      <c r="H57" s="15">
        <f>SUM(G$5:G57)</f>
        <v>0</v>
      </c>
      <c r="I57" s="5">
        <f>IF(1+Вводные!$B$10&gt;0,I56+E57/(1+Вводные!$B$10)^(A57/Вводные!$B$24),"")</f>
        <v>0</v>
      </c>
      <c r="J57" s="5">
        <f>IF(1+Вводные!$B$10&gt;0,J56+G57/(1+Вводные!$B$10)^(A57/Вводные!$B$24),"")</f>
        <v>0</v>
      </c>
      <c r="K57" s="5">
        <f>Ежемесячные!G15*(1+Вводные!C11)^INT((A57-1)/Вводные!$B$24)+SUMIF(Замены!$A$5:$A$14,A57,Замены!$D$5:$D$14)</f>
        <v>0</v>
      </c>
      <c r="L57" s="5">
        <f>Ежемесячные!G18*(1+Вводные!C11)^INT((A57-1)/Вводные!$B$24)</f>
        <v>0</v>
      </c>
      <c r="M57" s="5">
        <f>L57*Вводные!C14</f>
        <v>0</v>
      </c>
      <c r="N57" s="15">
        <f t="shared" si="7"/>
        <v>0</v>
      </c>
      <c r="O57" s="15">
        <f>SUM(N$5:N57)</f>
        <v>0</v>
      </c>
      <c r="P57" s="15">
        <f t="shared" si="8"/>
        <v>0</v>
      </c>
      <c r="Q57" s="15">
        <f>SUM(P$5:P57)</f>
        <v>0</v>
      </c>
      <c r="R57" s="5">
        <f>IF(1+Вводные!$B$10&gt;0,R56+N57/(1+Вводные!$B$10)^(A57/Вводные!$B$24),"")</f>
        <v>0</v>
      </c>
      <c r="S57" s="5">
        <f>IF(1+Вводные!$B$10&gt;0,S56+P57/(1+Вводные!$B$10)^(A57/Вводные!$B$24),"")</f>
        <v>0</v>
      </c>
      <c r="T57" s="5">
        <f>A57*Вводные!B8</f>
        <v>52000</v>
      </c>
      <c r="U57" s="5">
        <f>A57*Вводные!C8</f>
        <v>52000</v>
      </c>
    </row>
    <row r="58" spans="1:21" ht="19.2" customHeight="1">
      <c r="A58" s="18">
        <f t="shared" si="9"/>
        <v>53</v>
      </c>
      <c r="B58" s="5">
        <f>Ежемесячные!D15*(1+Вводные!B11)^INT((A58-1)/Вводные!$B$24)+SUMIF(Замены!$A$5:$A$14,A58,Замены!$C$5:$C$14)</f>
        <v>0</v>
      </c>
      <c r="C58" s="5">
        <f>Ежемесячные!D18*(1+Вводные!B11)^INT((A58-1)/Вводные!$B$24)</f>
        <v>0</v>
      </c>
      <c r="D58" s="5">
        <f>C58*Вводные!B14</f>
        <v>0</v>
      </c>
      <c r="E58" s="15">
        <f t="shared" si="5"/>
        <v>0</v>
      </c>
      <c r="F58" s="15">
        <f>SUM(E$5:E58)</f>
        <v>0</v>
      </c>
      <c r="G58" s="15">
        <f t="shared" si="6"/>
        <v>0</v>
      </c>
      <c r="H58" s="15">
        <f>SUM(G$5:G58)</f>
        <v>0</v>
      </c>
      <c r="I58" s="5">
        <f>IF(1+Вводные!$B$10&gt;0,I57+E58/(1+Вводные!$B$10)^(A58/Вводные!$B$24),"")</f>
        <v>0</v>
      </c>
      <c r="J58" s="5">
        <f>IF(1+Вводные!$B$10&gt;0,J57+G58/(1+Вводные!$B$10)^(A58/Вводные!$B$24),"")</f>
        <v>0</v>
      </c>
      <c r="K58" s="5">
        <f>Ежемесячные!G15*(1+Вводные!C11)^INT((A58-1)/Вводные!$B$24)+SUMIF(Замены!$A$5:$A$14,A58,Замены!$D$5:$D$14)</f>
        <v>0</v>
      </c>
      <c r="L58" s="5">
        <f>Ежемесячные!G18*(1+Вводные!C11)^INT((A58-1)/Вводные!$B$24)</f>
        <v>0</v>
      </c>
      <c r="M58" s="5">
        <f>L58*Вводные!C14</f>
        <v>0</v>
      </c>
      <c r="N58" s="15">
        <f t="shared" si="7"/>
        <v>0</v>
      </c>
      <c r="O58" s="15">
        <f>SUM(N$5:N58)</f>
        <v>0</v>
      </c>
      <c r="P58" s="15">
        <f t="shared" si="8"/>
        <v>0</v>
      </c>
      <c r="Q58" s="15">
        <f>SUM(P$5:P58)</f>
        <v>0</v>
      </c>
      <c r="R58" s="5">
        <f>IF(1+Вводные!$B$10&gt;0,R57+N58/(1+Вводные!$B$10)^(A58/Вводные!$B$24),"")</f>
        <v>0</v>
      </c>
      <c r="S58" s="5">
        <f>IF(1+Вводные!$B$10&gt;0,S57+P58/(1+Вводные!$B$10)^(A58/Вводные!$B$24),"")</f>
        <v>0</v>
      </c>
      <c r="T58" s="5">
        <f>A58*Вводные!B8</f>
        <v>53000</v>
      </c>
      <c r="U58" s="5">
        <f>A58*Вводные!C8</f>
        <v>53000</v>
      </c>
    </row>
    <row r="59" spans="1:21" ht="19.2" customHeight="1">
      <c r="A59" s="18">
        <f t="shared" si="9"/>
        <v>54</v>
      </c>
      <c r="B59" s="5">
        <f>Ежемесячные!D15*(1+Вводные!B11)^INT((A59-1)/Вводные!$B$24)+SUMIF(Замены!$A$5:$A$14,A59,Замены!$C$5:$C$14)</f>
        <v>0</v>
      </c>
      <c r="C59" s="5">
        <f>Ежемесячные!D18*(1+Вводные!B11)^INT((A59-1)/Вводные!$B$24)</f>
        <v>0</v>
      </c>
      <c r="D59" s="5">
        <f>C59*Вводные!B14</f>
        <v>0</v>
      </c>
      <c r="E59" s="15">
        <f t="shared" si="5"/>
        <v>0</v>
      </c>
      <c r="F59" s="15">
        <f>SUM(E$5:E59)</f>
        <v>0</v>
      </c>
      <c r="G59" s="15">
        <f t="shared" si="6"/>
        <v>0</v>
      </c>
      <c r="H59" s="15">
        <f>SUM(G$5:G59)</f>
        <v>0</v>
      </c>
      <c r="I59" s="5">
        <f>IF(1+Вводные!$B$10&gt;0,I58+E59/(1+Вводные!$B$10)^(A59/Вводные!$B$24),"")</f>
        <v>0</v>
      </c>
      <c r="J59" s="5">
        <f>IF(1+Вводные!$B$10&gt;0,J58+G59/(1+Вводные!$B$10)^(A59/Вводные!$B$24),"")</f>
        <v>0</v>
      </c>
      <c r="K59" s="5">
        <f>Ежемесячные!G15*(1+Вводные!C11)^INT((A59-1)/Вводные!$B$24)+SUMIF(Замены!$A$5:$A$14,A59,Замены!$D$5:$D$14)</f>
        <v>0</v>
      </c>
      <c r="L59" s="5">
        <f>Ежемесячные!G18*(1+Вводные!C11)^INT((A59-1)/Вводные!$B$24)</f>
        <v>0</v>
      </c>
      <c r="M59" s="5">
        <f>L59*Вводные!C14</f>
        <v>0</v>
      </c>
      <c r="N59" s="15">
        <f t="shared" si="7"/>
        <v>0</v>
      </c>
      <c r="O59" s="15">
        <f>SUM(N$5:N59)</f>
        <v>0</v>
      </c>
      <c r="P59" s="15">
        <f t="shared" si="8"/>
        <v>0</v>
      </c>
      <c r="Q59" s="15">
        <f>SUM(P$5:P59)</f>
        <v>0</v>
      </c>
      <c r="R59" s="5">
        <f>IF(1+Вводные!$B$10&gt;0,R58+N59/(1+Вводные!$B$10)^(A59/Вводные!$B$24),"")</f>
        <v>0</v>
      </c>
      <c r="S59" s="5">
        <f>IF(1+Вводные!$B$10&gt;0,S58+P59/(1+Вводные!$B$10)^(A59/Вводные!$B$24),"")</f>
        <v>0</v>
      </c>
      <c r="T59" s="5">
        <f>A59*Вводные!B8</f>
        <v>54000</v>
      </c>
      <c r="U59" s="5">
        <f>A59*Вводные!C8</f>
        <v>54000</v>
      </c>
    </row>
    <row r="60" spans="1:21" ht="19.2" customHeight="1">
      <c r="A60" s="18">
        <f t="shared" si="9"/>
        <v>55</v>
      </c>
      <c r="B60" s="5">
        <f>Ежемесячные!D15*(1+Вводные!B11)^INT((A60-1)/Вводные!$B$24)+SUMIF(Замены!$A$5:$A$14,A60,Замены!$C$5:$C$14)</f>
        <v>0</v>
      </c>
      <c r="C60" s="5">
        <f>Ежемесячные!D18*(1+Вводные!B11)^INT((A60-1)/Вводные!$B$24)</f>
        <v>0</v>
      </c>
      <c r="D60" s="5">
        <f>C60*Вводные!B14</f>
        <v>0</v>
      </c>
      <c r="E60" s="15">
        <f t="shared" si="5"/>
        <v>0</v>
      </c>
      <c r="F60" s="15">
        <f>SUM(E$5:E60)</f>
        <v>0</v>
      </c>
      <c r="G60" s="15">
        <f t="shared" si="6"/>
        <v>0</v>
      </c>
      <c r="H60" s="15">
        <f>SUM(G$5:G60)</f>
        <v>0</v>
      </c>
      <c r="I60" s="5">
        <f>IF(1+Вводные!$B$10&gt;0,I59+E60/(1+Вводные!$B$10)^(A60/Вводные!$B$24),"")</f>
        <v>0</v>
      </c>
      <c r="J60" s="5">
        <f>IF(1+Вводные!$B$10&gt;0,J59+G60/(1+Вводные!$B$10)^(A60/Вводные!$B$24),"")</f>
        <v>0</v>
      </c>
      <c r="K60" s="5">
        <f>Ежемесячные!G15*(1+Вводные!C11)^INT((A60-1)/Вводные!$B$24)+SUMIF(Замены!$A$5:$A$14,A60,Замены!$D$5:$D$14)</f>
        <v>0</v>
      </c>
      <c r="L60" s="5">
        <f>Ежемесячные!G18*(1+Вводные!C11)^INT((A60-1)/Вводные!$B$24)</f>
        <v>0</v>
      </c>
      <c r="M60" s="5">
        <f>L60*Вводные!C14</f>
        <v>0</v>
      </c>
      <c r="N60" s="15">
        <f t="shared" si="7"/>
        <v>0</v>
      </c>
      <c r="O60" s="15">
        <f>SUM(N$5:N60)</f>
        <v>0</v>
      </c>
      <c r="P60" s="15">
        <f t="shared" si="8"/>
        <v>0</v>
      </c>
      <c r="Q60" s="15">
        <f>SUM(P$5:P60)</f>
        <v>0</v>
      </c>
      <c r="R60" s="5">
        <f>IF(1+Вводные!$B$10&gt;0,R59+N60/(1+Вводные!$B$10)^(A60/Вводные!$B$24),"")</f>
        <v>0</v>
      </c>
      <c r="S60" s="5">
        <f>IF(1+Вводные!$B$10&gt;0,S59+P60/(1+Вводные!$B$10)^(A60/Вводные!$B$24),"")</f>
        <v>0</v>
      </c>
      <c r="T60" s="5">
        <f>A60*Вводные!B8</f>
        <v>55000</v>
      </c>
      <c r="U60" s="5">
        <f>A60*Вводные!C8</f>
        <v>55000</v>
      </c>
    </row>
    <row r="61" spans="1:21" ht="19.2" customHeight="1">
      <c r="A61" s="18">
        <f t="shared" si="9"/>
        <v>56</v>
      </c>
      <c r="B61" s="5">
        <f>Ежемесячные!D15*(1+Вводные!B11)^INT((A61-1)/Вводные!$B$24)+SUMIF(Замены!$A$5:$A$14,A61,Замены!$C$5:$C$14)</f>
        <v>0</v>
      </c>
      <c r="C61" s="5">
        <f>Ежемесячные!D18*(1+Вводные!B11)^INT((A61-1)/Вводные!$B$24)</f>
        <v>0</v>
      </c>
      <c r="D61" s="5">
        <f>C61*Вводные!B14</f>
        <v>0</v>
      </c>
      <c r="E61" s="15">
        <f t="shared" si="5"/>
        <v>0</v>
      </c>
      <c r="F61" s="15">
        <f>SUM(E$5:E61)</f>
        <v>0</v>
      </c>
      <c r="G61" s="15">
        <f t="shared" si="6"/>
        <v>0</v>
      </c>
      <c r="H61" s="15">
        <f>SUM(G$5:G61)</f>
        <v>0</v>
      </c>
      <c r="I61" s="5">
        <f>IF(1+Вводные!$B$10&gt;0,I60+E61/(1+Вводные!$B$10)^(A61/Вводные!$B$24),"")</f>
        <v>0</v>
      </c>
      <c r="J61" s="5">
        <f>IF(1+Вводные!$B$10&gt;0,J60+G61/(1+Вводные!$B$10)^(A61/Вводные!$B$24),"")</f>
        <v>0</v>
      </c>
      <c r="K61" s="5">
        <f>Ежемесячные!G15*(1+Вводные!C11)^INT((A61-1)/Вводные!$B$24)+SUMIF(Замены!$A$5:$A$14,A61,Замены!$D$5:$D$14)</f>
        <v>0</v>
      </c>
      <c r="L61" s="5">
        <f>Ежемесячные!G18*(1+Вводные!C11)^INT((A61-1)/Вводные!$B$24)</f>
        <v>0</v>
      </c>
      <c r="M61" s="5">
        <f>L61*Вводные!C14</f>
        <v>0</v>
      </c>
      <c r="N61" s="15">
        <f t="shared" si="7"/>
        <v>0</v>
      </c>
      <c r="O61" s="15">
        <f>SUM(N$5:N61)</f>
        <v>0</v>
      </c>
      <c r="P61" s="15">
        <f t="shared" si="8"/>
        <v>0</v>
      </c>
      <c r="Q61" s="15">
        <f>SUM(P$5:P61)</f>
        <v>0</v>
      </c>
      <c r="R61" s="5">
        <f>IF(1+Вводные!$B$10&gt;0,R60+N61/(1+Вводные!$B$10)^(A61/Вводные!$B$24),"")</f>
        <v>0</v>
      </c>
      <c r="S61" s="5">
        <f>IF(1+Вводные!$B$10&gt;0,S60+P61/(1+Вводные!$B$10)^(A61/Вводные!$B$24),"")</f>
        <v>0</v>
      </c>
      <c r="T61" s="5">
        <f>A61*Вводные!B8</f>
        <v>56000</v>
      </c>
      <c r="U61" s="5">
        <f>A61*Вводные!C8</f>
        <v>56000</v>
      </c>
    </row>
    <row r="62" spans="1:21" ht="19.2" customHeight="1">
      <c r="A62" s="18">
        <f t="shared" si="9"/>
        <v>57</v>
      </c>
      <c r="B62" s="5">
        <f>Ежемесячные!D15*(1+Вводные!B11)^INT((A62-1)/Вводные!$B$24)+SUMIF(Замены!$A$5:$A$14,A62,Замены!$C$5:$C$14)</f>
        <v>0</v>
      </c>
      <c r="C62" s="5">
        <f>Ежемесячные!D18*(1+Вводные!B11)^INT((A62-1)/Вводные!$B$24)</f>
        <v>0</v>
      </c>
      <c r="D62" s="5">
        <f>C62*Вводные!B14</f>
        <v>0</v>
      </c>
      <c r="E62" s="15">
        <f t="shared" si="5"/>
        <v>0</v>
      </c>
      <c r="F62" s="15">
        <f>SUM(E$5:E62)</f>
        <v>0</v>
      </c>
      <c r="G62" s="15">
        <f t="shared" si="6"/>
        <v>0</v>
      </c>
      <c r="H62" s="15">
        <f>SUM(G$5:G62)</f>
        <v>0</v>
      </c>
      <c r="I62" s="5">
        <f>IF(1+Вводные!$B$10&gt;0,I61+E62/(1+Вводные!$B$10)^(A62/Вводные!$B$24),"")</f>
        <v>0</v>
      </c>
      <c r="J62" s="5">
        <f>IF(1+Вводные!$B$10&gt;0,J61+G62/(1+Вводные!$B$10)^(A62/Вводные!$B$24),"")</f>
        <v>0</v>
      </c>
      <c r="K62" s="5">
        <f>Ежемесячные!G15*(1+Вводные!C11)^INT((A62-1)/Вводные!$B$24)+SUMIF(Замены!$A$5:$A$14,A62,Замены!$D$5:$D$14)</f>
        <v>0</v>
      </c>
      <c r="L62" s="5">
        <f>Ежемесячные!G18*(1+Вводные!C11)^INT((A62-1)/Вводные!$B$24)</f>
        <v>0</v>
      </c>
      <c r="M62" s="5">
        <f>L62*Вводные!C14</f>
        <v>0</v>
      </c>
      <c r="N62" s="15">
        <f t="shared" si="7"/>
        <v>0</v>
      </c>
      <c r="O62" s="15">
        <f>SUM(N$5:N62)</f>
        <v>0</v>
      </c>
      <c r="P62" s="15">
        <f t="shared" si="8"/>
        <v>0</v>
      </c>
      <c r="Q62" s="15">
        <f>SUM(P$5:P62)</f>
        <v>0</v>
      </c>
      <c r="R62" s="5">
        <f>IF(1+Вводные!$B$10&gt;0,R61+N62/(1+Вводные!$B$10)^(A62/Вводные!$B$24),"")</f>
        <v>0</v>
      </c>
      <c r="S62" s="5">
        <f>IF(1+Вводные!$B$10&gt;0,S61+P62/(1+Вводные!$B$10)^(A62/Вводные!$B$24),"")</f>
        <v>0</v>
      </c>
      <c r="T62" s="5">
        <f>A62*Вводные!B8</f>
        <v>57000</v>
      </c>
      <c r="U62" s="5">
        <f>A62*Вводные!C8</f>
        <v>57000</v>
      </c>
    </row>
    <row r="63" spans="1:21" ht="19.2" customHeight="1">
      <c r="A63" s="18">
        <f t="shared" si="9"/>
        <v>58</v>
      </c>
      <c r="B63" s="5">
        <f>Ежемесячные!D15*(1+Вводные!B11)^INT((A63-1)/Вводные!$B$24)+SUMIF(Замены!$A$5:$A$14,A63,Замены!$C$5:$C$14)</f>
        <v>0</v>
      </c>
      <c r="C63" s="5">
        <f>Ежемесячные!D18*(1+Вводные!B11)^INT((A63-1)/Вводные!$B$24)</f>
        <v>0</v>
      </c>
      <c r="D63" s="5">
        <f>C63*Вводные!B14</f>
        <v>0</v>
      </c>
      <c r="E63" s="15">
        <f t="shared" si="5"/>
        <v>0</v>
      </c>
      <c r="F63" s="15">
        <f>SUM(E$5:E63)</f>
        <v>0</v>
      </c>
      <c r="G63" s="15">
        <f t="shared" si="6"/>
        <v>0</v>
      </c>
      <c r="H63" s="15">
        <f>SUM(G$5:G63)</f>
        <v>0</v>
      </c>
      <c r="I63" s="5">
        <f>IF(1+Вводные!$B$10&gt;0,I62+E63/(1+Вводные!$B$10)^(A63/Вводные!$B$24),"")</f>
        <v>0</v>
      </c>
      <c r="J63" s="5">
        <f>IF(1+Вводные!$B$10&gt;0,J62+G63/(1+Вводные!$B$10)^(A63/Вводные!$B$24),"")</f>
        <v>0</v>
      </c>
      <c r="K63" s="5">
        <f>Ежемесячные!G15*(1+Вводные!C11)^INT((A63-1)/Вводные!$B$24)+SUMIF(Замены!$A$5:$A$14,A63,Замены!$D$5:$D$14)</f>
        <v>0</v>
      </c>
      <c r="L63" s="5">
        <f>Ежемесячные!G18*(1+Вводные!C11)^INT((A63-1)/Вводные!$B$24)</f>
        <v>0</v>
      </c>
      <c r="M63" s="5">
        <f>L63*Вводные!C14</f>
        <v>0</v>
      </c>
      <c r="N63" s="15">
        <f t="shared" si="7"/>
        <v>0</v>
      </c>
      <c r="O63" s="15">
        <f>SUM(N$5:N63)</f>
        <v>0</v>
      </c>
      <c r="P63" s="15">
        <f t="shared" si="8"/>
        <v>0</v>
      </c>
      <c r="Q63" s="15">
        <f>SUM(P$5:P63)</f>
        <v>0</v>
      </c>
      <c r="R63" s="5">
        <f>IF(1+Вводные!$B$10&gt;0,R62+N63/(1+Вводные!$B$10)^(A63/Вводные!$B$24),"")</f>
        <v>0</v>
      </c>
      <c r="S63" s="5">
        <f>IF(1+Вводные!$B$10&gt;0,S62+P63/(1+Вводные!$B$10)^(A63/Вводные!$B$24),"")</f>
        <v>0</v>
      </c>
      <c r="T63" s="5">
        <f>A63*Вводные!B8</f>
        <v>58000</v>
      </c>
      <c r="U63" s="5">
        <f>A63*Вводные!C8</f>
        <v>58000</v>
      </c>
    </row>
    <row r="64" spans="1:21" ht="19.2" customHeight="1">
      <c r="A64" s="18">
        <f t="shared" si="9"/>
        <v>59</v>
      </c>
      <c r="B64" s="5">
        <f>Ежемесячные!D15*(1+Вводные!B11)^INT((A64-1)/Вводные!$B$24)+SUMIF(Замены!$A$5:$A$14,A64,Замены!$C$5:$C$14)</f>
        <v>0</v>
      </c>
      <c r="C64" s="5">
        <f>Ежемесячные!D18*(1+Вводные!B11)^INT((A64-1)/Вводные!$B$24)</f>
        <v>0</v>
      </c>
      <c r="D64" s="5">
        <f>C64*Вводные!B14</f>
        <v>0</v>
      </c>
      <c r="E64" s="15">
        <f t="shared" si="5"/>
        <v>0</v>
      </c>
      <c r="F64" s="15">
        <f>SUM(E$5:E64)</f>
        <v>0</v>
      </c>
      <c r="G64" s="15">
        <f t="shared" si="6"/>
        <v>0</v>
      </c>
      <c r="H64" s="15">
        <f>SUM(G$5:G64)</f>
        <v>0</v>
      </c>
      <c r="I64" s="5">
        <f>IF(1+Вводные!$B$10&gt;0,I63+E64/(1+Вводные!$B$10)^(A64/Вводные!$B$24),"")</f>
        <v>0</v>
      </c>
      <c r="J64" s="5">
        <f>IF(1+Вводные!$B$10&gt;0,J63+G64/(1+Вводные!$B$10)^(A64/Вводные!$B$24),"")</f>
        <v>0</v>
      </c>
      <c r="K64" s="5">
        <f>Ежемесячные!G15*(1+Вводные!C11)^INT((A64-1)/Вводные!$B$24)+SUMIF(Замены!$A$5:$A$14,A64,Замены!$D$5:$D$14)</f>
        <v>0</v>
      </c>
      <c r="L64" s="5">
        <f>Ежемесячные!G18*(1+Вводные!C11)^INT((A64-1)/Вводные!$B$24)</f>
        <v>0</v>
      </c>
      <c r="M64" s="5">
        <f>L64*Вводные!C14</f>
        <v>0</v>
      </c>
      <c r="N64" s="15">
        <f t="shared" si="7"/>
        <v>0</v>
      </c>
      <c r="O64" s="15">
        <f>SUM(N$5:N64)</f>
        <v>0</v>
      </c>
      <c r="P64" s="15">
        <f t="shared" si="8"/>
        <v>0</v>
      </c>
      <c r="Q64" s="15">
        <f>SUM(P$5:P64)</f>
        <v>0</v>
      </c>
      <c r="R64" s="5">
        <f>IF(1+Вводные!$B$10&gt;0,R63+N64/(1+Вводные!$B$10)^(A64/Вводные!$B$24),"")</f>
        <v>0</v>
      </c>
      <c r="S64" s="5">
        <f>IF(1+Вводные!$B$10&gt;0,S63+P64/(1+Вводные!$B$10)^(A64/Вводные!$B$24),"")</f>
        <v>0</v>
      </c>
      <c r="T64" s="5">
        <f>A64*Вводные!B8</f>
        <v>59000</v>
      </c>
      <c r="U64" s="5">
        <f>A64*Вводные!C8</f>
        <v>59000</v>
      </c>
    </row>
    <row r="65" spans="1:21" ht="19.2" customHeight="1">
      <c r="A65" s="18">
        <f t="shared" si="9"/>
        <v>60</v>
      </c>
      <c r="B65" s="5">
        <f>Ежемесячные!D15*(1+Вводные!B11)^INT((A65-1)/Вводные!$B$24)+SUMIF(Замены!$A$5:$A$14,A65,Замены!$C$5:$C$14)</f>
        <v>0</v>
      </c>
      <c r="C65" s="5">
        <f>Ежемесячные!D18*(1+Вводные!B11)^INT((A65-1)/Вводные!$B$24)</f>
        <v>0</v>
      </c>
      <c r="D65" s="5">
        <f>C65*Вводные!B14</f>
        <v>0</v>
      </c>
      <c r="E65" s="15">
        <f t="shared" si="5"/>
        <v>0</v>
      </c>
      <c r="F65" s="15">
        <f>SUM(E$5:E65)</f>
        <v>0</v>
      </c>
      <c r="G65" s="15">
        <f t="shared" si="6"/>
        <v>0</v>
      </c>
      <c r="H65" s="15">
        <f>SUM(G$5:G65)</f>
        <v>0</v>
      </c>
      <c r="I65" s="5">
        <f>IF(1+Вводные!$B$10&gt;0,I64+E65/(1+Вводные!$B$10)^(A65/Вводные!$B$24),"")</f>
        <v>0</v>
      </c>
      <c r="J65" s="5">
        <f>IF(1+Вводные!$B$10&gt;0,J64+G65/(1+Вводные!$B$10)^(A65/Вводные!$B$24),"")</f>
        <v>0</v>
      </c>
      <c r="K65" s="5">
        <f>Ежемесячные!G15*(1+Вводные!C11)^INT((A65-1)/Вводные!$B$24)+SUMIF(Замены!$A$5:$A$14,A65,Замены!$D$5:$D$14)</f>
        <v>0</v>
      </c>
      <c r="L65" s="5">
        <f>Ежемесячные!G18*(1+Вводные!C11)^INT((A65-1)/Вводные!$B$24)</f>
        <v>0</v>
      </c>
      <c r="M65" s="5">
        <f>L65*Вводные!C14</f>
        <v>0</v>
      </c>
      <c r="N65" s="15">
        <f t="shared" si="7"/>
        <v>0</v>
      </c>
      <c r="O65" s="15">
        <f>SUM(N$5:N65)</f>
        <v>0</v>
      </c>
      <c r="P65" s="15">
        <f t="shared" si="8"/>
        <v>0</v>
      </c>
      <c r="Q65" s="15">
        <f>SUM(P$5:P65)</f>
        <v>0</v>
      </c>
      <c r="R65" s="5">
        <f>IF(1+Вводные!$B$10&gt;0,R64+N65/(1+Вводные!$B$10)^(A65/Вводные!$B$24),"")</f>
        <v>0</v>
      </c>
      <c r="S65" s="5">
        <f>IF(1+Вводные!$B$10&gt;0,S64+P65/(1+Вводные!$B$10)^(A65/Вводные!$B$24),"")</f>
        <v>0</v>
      </c>
      <c r="T65" s="5">
        <f>A65*Вводные!B8</f>
        <v>60000</v>
      </c>
      <c r="U65" s="5">
        <f>A65*Вводные!C8</f>
        <v>60000</v>
      </c>
    </row>
    <row r="66" spans="1:21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</sheetData>
  <mergeCells count="2">
    <mergeCell ref="A1:U1"/>
    <mergeCell ref="A2:U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6"/>
  <sheetViews>
    <sheetView workbookViewId="0"/>
  </sheetViews>
  <sheetFormatPr defaultRowHeight="13.8"/>
  <cols>
    <col min="1" max="1" width="36" customWidth="1"/>
    <col min="2" max="2" width="28" customWidth="1"/>
    <col min="3" max="3" width="22" customWidth="1"/>
    <col min="4" max="4" width="30" customWidth="1"/>
    <col min="5" max="5" width="28" customWidth="1"/>
    <col min="6" max="6" width="30" customWidth="1"/>
    <col min="7" max="7" width="32" customWidth="1"/>
    <col min="8" max="8" width="42" customWidth="1"/>
  </cols>
  <sheetData>
    <row r="1" spans="1:8" ht="22.35" customHeight="1">
      <c r="A1" s="23" t="s">
        <v>200</v>
      </c>
      <c r="B1" s="23"/>
      <c r="C1" s="23"/>
      <c r="D1" s="23"/>
      <c r="E1" s="23"/>
      <c r="F1" s="23"/>
      <c r="G1" s="23"/>
      <c r="H1" s="23"/>
    </row>
    <row r="2" spans="1:8" ht="25.65" customHeight="1">
      <c r="A2" s="24" t="s">
        <v>201</v>
      </c>
      <c r="B2" s="24"/>
      <c r="C2" s="24"/>
      <c r="D2" s="24"/>
      <c r="E2" s="24"/>
      <c r="F2" s="24"/>
      <c r="G2" s="24"/>
      <c r="H2" s="24"/>
    </row>
    <row r="3" spans="1:8" ht="19.2" customHeight="1">
      <c r="A3" s="1"/>
      <c r="B3" s="1"/>
      <c r="C3" s="1"/>
      <c r="D3" s="1"/>
      <c r="E3" s="1"/>
      <c r="F3" s="1"/>
      <c r="G3" s="1"/>
      <c r="H3" s="1"/>
    </row>
    <row r="4" spans="1:8" ht="36.75" customHeight="1">
      <c r="A4" s="2" t="s">
        <v>202</v>
      </c>
      <c r="B4" s="2" t="s">
        <v>203</v>
      </c>
      <c r="C4" s="2" t="s">
        <v>204</v>
      </c>
      <c r="D4" s="2" t="s">
        <v>205</v>
      </c>
      <c r="E4" s="2" t="s">
        <v>206</v>
      </c>
      <c r="F4" s="2" t="s">
        <v>207</v>
      </c>
      <c r="G4" s="2" t="s">
        <v>208</v>
      </c>
      <c r="H4" s="2" t="s">
        <v>209</v>
      </c>
    </row>
    <row r="5" spans="1:8" ht="30.45" customHeight="1">
      <c r="A5" s="1" t="s">
        <v>210</v>
      </c>
      <c r="B5" s="14"/>
      <c r="C5" s="14"/>
      <c r="D5" s="14"/>
      <c r="E5" s="14"/>
      <c r="F5" s="14"/>
      <c r="G5" s="14"/>
      <c r="H5" s="14"/>
    </row>
    <row r="6" spans="1:8" ht="30.45" customHeight="1">
      <c r="A6" s="1" t="s">
        <v>211</v>
      </c>
      <c r="B6" s="14"/>
      <c r="C6" s="14"/>
      <c r="D6" s="14"/>
      <c r="E6" s="14"/>
      <c r="F6" s="14"/>
      <c r="G6" s="14"/>
      <c r="H6" s="14"/>
    </row>
    <row r="7" spans="1:8" ht="30.45" customHeight="1">
      <c r="A7" s="1" t="s">
        <v>212</v>
      </c>
      <c r="B7" s="14"/>
      <c r="C7" s="14"/>
      <c r="D7" s="14"/>
      <c r="E7" s="14"/>
      <c r="F7" s="14"/>
      <c r="G7" s="14"/>
      <c r="H7" s="14"/>
    </row>
    <row r="8" spans="1:8" ht="30.45" customHeight="1">
      <c r="A8" s="1" t="s">
        <v>213</v>
      </c>
      <c r="B8" s="14"/>
      <c r="C8" s="14"/>
      <c r="D8" s="14"/>
      <c r="E8" s="14"/>
      <c r="F8" s="14"/>
      <c r="G8" s="14"/>
      <c r="H8" s="14"/>
    </row>
    <row r="9" spans="1:8" ht="30.45" customHeight="1">
      <c r="A9" s="1" t="s">
        <v>214</v>
      </c>
      <c r="B9" s="14"/>
      <c r="C9" s="14"/>
      <c r="D9" s="14"/>
      <c r="E9" s="14"/>
      <c r="F9" s="14"/>
      <c r="G9" s="14"/>
      <c r="H9" s="14"/>
    </row>
    <row r="10" spans="1:8" ht="30.45" customHeight="1">
      <c r="A10" s="1" t="s">
        <v>215</v>
      </c>
      <c r="B10" s="14"/>
      <c r="C10" s="14"/>
      <c r="D10" s="14"/>
      <c r="E10" s="14"/>
      <c r="F10" s="14"/>
      <c r="G10" s="14"/>
      <c r="H10" s="14"/>
    </row>
    <row r="11" spans="1:8" ht="30.45" customHeight="1">
      <c r="A11" s="1" t="s">
        <v>216</v>
      </c>
      <c r="B11" s="14"/>
      <c r="C11" s="14"/>
      <c r="D11" s="14"/>
      <c r="E11" s="14"/>
      <c r="F11" s="14"/>
      <c r="G11" s="14"/>
      <c r="H11" s="14"/>
    </row>
    <row r="12" spans="1:8" ht="30.45" customHeight="1">
      <c r="A12" s="1" t="s">
        <v>127</v>
      </c>
      <c r="B12" s="14"/>
      <c r="C12" s="14"/>
      <c r="D12" s="14"/>
      <c r="E12" s="14"/>
      <c r="F12" s="14"/>
      <c r="G12" s="14"/>
      <c r="H12" s="14"/>
    </row>
    <row r="13" spans="1:8" ht="30.45" customHeight="1">
      <c r="A13" s="1" t="s">
        <v>217</v>
      </c>
      <c r="B13" s="14"/>
      <c r="C13" s="14"/>
      <c r="D13" s="14"/>
      <c r="E13" s="14"/>
      <c r="F13" s="14"/>
      <c r="G13" s="14"/>
      <c r="H13" s="14"/>
    </row>
    <row r="14" spans="1:8" ht="30.45" customHeight="1">
      <c r="A14" s="1" t="s">
        <v>218</v>
      </c>
      <c r="B14" s="14"/>
      <c r="C14" s="14"/>
      <c r="D14" s="14"/>
      <c r="E14" s="14"/>
      <c r="F14" s="14"/>
      <c r="G14" s="14"/>
      <c r="H14" s="14"/>
    </row>
    <row r="15" spans="1:8" ht="30.45" customHeight="1">
      <c r="A15" s="1" t="s">
        <v>219</v>
      </c>
      <c r="B15" s="14"/>
      <c r="C15" s="14"/>
      <c r="D15" s="14"/>
      <c r="E15" s="14"/>
      <c r="F15" s="14"/>
      <c r="G15" s="14"/>
      <c r="H15" s="14"/>
    </row>
    <row r="16" spans="1:8" ht="30.45" customHeight="1">
      <c r="A16" s="1" t="s">
        <v>220</v>
      </c>
      <c r="B16" s="14"/>
      <c r="C16" s="14"/>
      <c r="D16" s="14"/>
      <c r="E16" s="14"/>
      <c r="F16" s="14"/>
      <c r="G16" s="14"/>
      <c r="H16" s="14"/>
    </row>
    <row r="17" spans="1:8" ht="30.45" customHeight="1">
      <c r="A17" s="1" t="s">
        <v>221</v>
      </c>
      <c r="B17" s="14"/>
      <c r="C17" s="14"/>
      <c r="D17" s="14"/>
      <c r="E17" s="14"/>
      <c r="F17" s="14"/>
      <c r="G17" s="14"/>
      <c r="H17" s="14"/>
    </row>
    <row r="18" spans="1:8" ht="30.45" customHeight="1">
      <c r="A18" s="1" t="s">
        <v>222</v>
      </c>
      <c r="B18" s="14"/>
      <c r="C18" s="14"/>
      <c r="D18" s="14"/>
      <c r="E18" s="14"/>
      <c r="F18" s="14"/>
      <c r="G18" s="14"/>
      <c r="H18" s="14"/>
    </row>
    <row r="19" spans="1:8" ht="30.45" customHeight="1">
      <c r="A19" s="1" t="s">
        <v>223</v>
      </c>
      <c r="B19" s="14"/>
      <c r="C19" s="14"/>
      <c r="D19" s="14"/>
      <c r="E19" s="14"/>
      <c r="F19" s="14"/>
      <c r="G19" s="14"/>
      <c r="H19" s="14"/>
    </row>
    <row r="20" spans="1:8" ht="30.45" customHeight="1">
      <c r="A20" s="1" t="s">
        <v>224</v>
      </c>
      <c r="B20" s="14"/>
      <c r="C20" s="14"/>
      <c r="D20" s="14"/>
      <c r="E20" s="14"/>
      <c r="F20" s="14"/>
      <c r="G20" s="14"/>
      <c r="H20" s="14"/>
    </row>
    <row r="21" spans="1:8" ht="30.45" customHeight="1">
      <c r="A21" s="1" t="s">
        <v>225</v>
      </c>
      <c r="B21" s="14"/>
      <c r="C21" s="14"/>
      <c r="D21" s="14"/>
      <c r="E21" s="14"/>
      <c r="F21" s="14"/>
      <c r="G21" s="14"/>
      <c r="H21" s="14"/>
    </row>
    <row r="22" spans="1:8" ht="30.45" customHeight="1">
      <c r="A22" s="1" t="s">
        <v>226</v>
      </c>
      <c r="B22" s="14"/>
      <c r="C22" s="14"/>
      <c r="D22" s="14"/>
      <c r="E22" s="14"/>
      <c r="F22" s="14"/>
      <c r="G22" s="14"/>
      <c r="H22" s="14"/>
    </row>
    <row r="23" spans="1:8" ht="19.2" customHeight="1">
      <c r="A23" s="1"/>
      <c r="B23" s="1"/>
      <c r="C23" s="1"/>
      <c r="D23" s="1"/>
      <c r="E23" s="1"/>
      <c r="F23" s="1"/>
      <c r="G23" s="1"/>
      <c r="H23" s="1"/>
    </row>
    <row r="24" spans="1:8" ht="19.2" customHeight="1">
      <c r="A24" s="1"/>
      <c r="B24" s="1"/>
      <c r="C24" s="1"/>
      <c r="D24" s="1"/>
      <c r="E24" s="1"/>
      <c r="F24" s="1"/>
      <c r="G24" s="1"/>
      <c r="H24" s="1"/>
    </row>
    <row r="25" spans="1:8" ht="19.2" customHeight="1">
      <c r="A25" s="1"/>
      <c r="B25" s="1"/>
      <c r="C25" s="1"/>
      <c r="D25" s="1"/>
      <c r="E25" s="1"/>
      <c r="F25" s="1"/>
      <c r="G25" s="1"/>
      <c r="H25" s="1"/>
    </row>
    <row r="26" spans="1:8" ht="19.2" customHeight="1">
      <c r="A26" s="1"/>
      <c r="B26" s="1"/>
      <c r="C26" s="1"/>
      <c r="D26" s="1"/>
      <c r="E26" s="1"/>
      <c r="F26" s="1"/>
      <c r="G26" s="1"/>
      <c r="H26" s="1"/>
    </row>
  </sheetData>
  <mergeCells count="2">
    <mergeCell ref="A1:H1"/>
    <mergeCell ref="A2:H2"/>
  </mergeCells>
  <dataValidations count="1">
    <dataValidation type="list" sqref="C5:C22" xr:uid="{00000000-0002-0000-0600-000000000000}">
      <formula1>"Разово,Регулярно,По событию,Включено,Не требуется,Уточнить"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Итоги</vt:lpstr>
      <vt:lpstr>Вводные</vt:lpstr>
      <vt:lpstr>Разовые</vt:lpstr>
      <vt:lpstr>Ежемесячные</vt:lpstr>
      <vt:lpstr>Замены</vt:lpstr>
      <vt:lpstr>Поток 60 мес</vt:lpstr>
      <vt:lpstr>Реестр 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Маслов Вадим</cp:lastModifiedBy>
  <dcterms:modified xsi:type="dcterms:W3CDTF">2026-09-23T14:16:10Z</dcterms:modified>
</cp:coreProperties>
</file>